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0" windowWidth="15195" windowHeight="6690" tabRatio="823" activeTab="0"/>
  </bookViews>
  <sheets>
    <sheet name="прил. 3 Доходы 2020" sheetId="1" r:id="rId1"/>
    <sheet name="прил. 5 Безвозм." sheetId="2" r:id="rId2"/>
    <sheet name="Прил.7 Прогр.2020" sheetId="3" r:id="rId3"/>
    <sheet name="Прил.9 Ведом.2016" sheetId="4" state="hidden" r:id="rId4"/>
    <sheet name="Прил.10 Ведом.17-18" sheetId="5" state="hidden" r:id="rId5"/>
    <sheet name="прил.9 Вед. струк. 2020" sheetId="6" r:id="rId6"/>
    <sheet name="Прил.11 Разделы 2020" sheetId="7" r:id="rId7"/>
  </sheets>
  <definedNames>
    <definedName name="_xlnm._FilterDatabase" localSheetId="2" hidden="1">'Прил.7 Прогр.2020'!$A$8:$E$340</definedName>
    <definedName name="_xlnm._FilterDatabase" localSheetId="5" hidden="1">'прил.9 Вед. струк. 2020'!$A$8:$G$326</definedName>
  </definedNames>
  <calcPr fullCalcOnLoad="1"/>
</workbook>
</file>

<file path=xl/sharedStrings.xml><?xml version="1.0" encoding="utf-8"?>
<sst xmlns="http://schemas.openxmlformats.org/spreadsheetml/2006/main" count="5320" uniqueCount="681">
  <si>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</si>
  <si>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</si>
  <si>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</si>
  <si>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</si>
  <si>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</si>
  <si>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</si>
  <si>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</si>
  <si>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Социальное обеспечение населения</t>
  </si>
  <si>
    <t>0103</t>
  </si>
  <si>
    <t>0104</t>
  </si>
  <si>
    <t>0111</t>
  </si>
  <si>
    <t>0309</t>
  </si>
  <si>
    <t>0402</t>
  </si>
  <si>
    <t>0412</t>
  </si>
  <si>
    <t>0501</t>
  </si>
  <si>
    <t>0502</t>
  </si>
  <si>
    <t>0503</t>
  </si>
  <si>
    <t>0707</t>
  </si>
  <si>
    <t>0801</t>
  </si>
  <si>
    <t>к постановлению Совета депутатов</t>
  </si>
  <si>
    <t>МО «Морозовское городское поселение»</t>
  </si>
  <si>
    <t>Обеспечение деятельности органов местного самоуправления</t>
  </si>
  <si>
    <t>Резервные фонды</t>
  </si>
  <si>
    <t>Защита населения и территории от последствий чрезвычайных ситуаций и стихийных бедствий природного и техногенного характера.</t>
  </si>
  <si>
    <t>Топливно-энергетический комплекс</t>
  </si>
  <si>
    <t>Молодежная политика и оздоровление детей</t>
  </si>
  <si>
    <t>001</t>
  </si>
  <si>
    <t>0113</t>
  </si>
  <si>
    <t>Другие вопросы в области физической культуры и спорта</t>
  </si>
  <si>
    <t>1105</t>
  </si>
  <si>
    <t>Иные межбюджетные трансферты</t>
  </si>
  <si>
    <t>Наименование</t>
  </si>
  <si>
    <t>Приложение № 3</t>
  </si>
  <si>
    <t>Код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</si>
  <si>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</si>
  <si>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</si>
  <si>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</si>
  <si>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</si>
  <si>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 имущество  физических  лиц, взимаемый по ставкам,  применяемым к объектам налогообложения, расположенным в границах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</si>
  <si>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</si>
  <si>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</si>
  <si>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          уполномоченными в соответствии с законодательными 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</si>
  <si>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</si>
  <si>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 от продажи материальных и нематериальных активов 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</si>
  <si>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 по  указанному имуществу             </t>
  </si>
  <si>
    <t>Прочие неналоговые доходы</t>
  </si>
  <si>
    <t>Безвозмездные поступления</t>
  </si>
  <si>
    <t>Всего доходов</t>
  </si>
  <si>
    <t>Приложение № 11</t>
  </si>
  <si>
    <t>Приложение № 10</t>
  </si>
  <si>
    <t>Приложение № 7</t>
  </si>
  <si>
    <t>Приложение № 9</t>
  </si>
  <si>
    <t xml:space="preserve">Прочие доходы от оказания платных услуг 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</si>
  <si>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</si>
  <si>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</si>
  <si>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</si>
  <si>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Мобилизационная и вневойсковая подготовка</t>
  </si>
  <si>
    <t>0203</t>
  </si>
  <si>
    <t>10000000000000000</t>
  </si>
  <si>
    <t>10100000000000000</t>
  </si>
  <si>
    <t>10102000010000110</t>
  </si>
  <si>
    <t>10600000000000000</t>
  </si>
  <si>
    <t>10601030100000110</t>
  </si>
  <si>
    <t>10606000000000110</t>
  </si>
  <si>
    <t>10800000000000000</t>
  </si>
  <si>
    <t>10804020010000110</t>
  </si>
  <si>
    <t>11100000000000000</t>
  </si>
  <si>
    <t>11105013100000120</t>
  </si>
  <si>
    <t>11301000000000100</t>
  </si>
  <si>
    <t>11400000000000000</t>
  </si>
  <si>
    <t>11402053100000410</t>
  </si>
  <si>
    <t>11700000000000000</t>
  </si>
  <si>
    <t>20000000000000000</t>
  </si>
  <si>
    <t>10302000010000100</t>
  </si>
  <si>
    <t>Акцизы по подакцизным товарам (продукции), производимым на территории Российской Федерации</t>
  </si>
  <si>
    <t>ЦСР</t>
  </si>
  <si>
    <t>ВР</t>
  </si>
  <si>
    <t>Рз,ПР</t>
  </si>
  <si>
    <t>Сумма             (тыс. руб.)</t>
  </si>
  <si>
    <t>ГР</t>
  </si>
  <si>
    <t>Рз</t>
  </si>
  <si>
    <t>ПР</t>
  </si>
  <si>
    <t>Совет детутатов муниципального образования "Морозовское городское поселение Всеволожского муниципального района Ленинградской области"</t>
  </si>
  <si>
    <t>002</t>
  </si>
  <si>
    <t>17 0 0000</t>
  </si>
  <si>
    <t>Обеспечение деятельности депутатов представительного органа муниципального образования</t>
  </si>
  <si>
    <t>01</t>
  </si>
  <si>
    <t>03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</si>
  <si>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</si>
  <si>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</si>
  <si>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</si>
  <si>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</si>
  <si>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Обеспечение деятельности аппаратов органов местного самоуправления муниципального образования</t>
  </si>
  <si>
    <t>17 3 0000</t>
  </si>
  <si>
    <t>Расходы на обеспечение функций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</si>
  <si>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17 3 0015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</si>
  <si>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</si>
  <si>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</si>
  <si>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</si>
  <si>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Непрограммные расходы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</si>
  <si>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18 0 0000</t>
  </si>
  <si>
    <t>Непрограммные расходы</t>
  </si>
  <si>
    <t>18 7 0000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</si>
  <si>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</si>
  <si>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18 7 0012</t>
  </si>
  <si>
    <t>Администрация муниципального образования "Морозовское городское поселение Всеволожского муниципального района Ленинградской области"</t>
  </si>
  <si>
    <t>04</t>
  </si>
  <si>
    <t>12</t>
  </si>
  <si>
    <t>Мероприятия в сфере комплексного развитие инфраструктуры муниципального образования</t>
  </si>
  <si>
    <t>05</t>
  </si>
  <si>
    <t>Мероприятия, направленные на улучшение качества уличного освещения</t>
  </si>
  <si>
    <t>Закупка товаров, работ, услуг в целях капитального ремонта государственного имущества</t>
  </si>
  <si>
    <t>Мероприятия, направленные на строительство объектов коммунальной и инженерной инфраструктуры</t>
  </si>
  <si>
    <t>02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</si>
  <si>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</si>
  <si>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Мероприятия, направленные на  капитальный ремонт объектов коммунальной и инженерной инфраструктуры</t>
  </si>
  <si>
    <t>Мероприятия в сфере энергосбережения и энергетической эффективности</t>
  </si>
  <si>
    <t>Субсидии юридическим лицам (кроме государственных учреждений) и физическим лицам- производителям товаров,  работ, услуг</t>
  </si>
  <si>
    <t>Мероприятия, направленные на достижения уровня безопасного и комфортного проживания граждан</t>
  </si>
  <si>
    <t>Фонд оплаты труда казенных учреждений и взносы по обязательному социальному страхованию</t>
  </si>
  <si>
    <t>Иные выплаты персоналу, за исключением фонда оплаты труда</t>
  </si>
  <si>
    <t>Укрепление материально-технической базы</t>
  </si>
  <si>
    <t>12 0 0000</t>
  </si>
  <si>
    <t xml:space="preserve">Подпрограмма  «Организация культурно-массовой работы среди населения муниципального образования "Морозовское городское поселение Всеволожского муниципального района Ленинградской области" </t>
  </si>
  <si>
    <t>12 1 0000</t>
  </si>
  <si>
    <t>13</t>
  </si>
  <si>
    <t>Организация меропритий гражданско-патриотической направленности и мероприятий, посвященных памятным дата</t>
  </si>
  <si>
    <t>12 1 0061</t>
  </si>
  <si>
    <t>Премии и гранты</t>
  </si>
  <si>
    <t>Организация мероприятий, посвященных профессиональным праздникам</t>
  </si>
  <si>
    <t>12 1 0062</t>
  </si>
  <si>
    <t>Организация мероприятия, направленных на укрепление семьи</t>
  </si>
  <si>
    <t>12 1 0063</t>
  </si>
  <si>
    <t>Экология родного края</t>
  </si>
  <si>
    <t>12 1 0064</t>
  </si>
  <si>
    <t>Организация отдыха населения</t>
  </si>
  <si>
    <t>12 1 0065</t>
  </si>
  <si>
    <t xml:space="preserve"> Укрепление материально-технической базы для проведения массовых мероприятий</t>
  </si>
  <si>
    <t>12 1 0066</t>
  </si>
  <si>
    <t>12 2 0000</t>
  </si>
  <si>
    <t>11</t>
  </si>
  <si>
    <t>Развитие детско-юношеского спорта</t>
  </si>
  <si>
    <t>12 2 0081</t>
  </si>
  <si>
    <t>Уплата прочих налогов, сборов  и иных платежей</t>
  </si>
  <si>
    <t>Улучшени условий тренировачного процесса</t>
  </si>
  <si>
    <t>12 2 0082</t>
  </si>
  <si>
    <t>12 2 0083</t>
  </si>
  <si>
    <t>Подпрограмма  «Молодое поколение  муниципального образования«Морозовское городское поселение Всеволожского муниципального района  Ленинградской области»</t>
  </si>
  <si>
    <t>12 3 0000</t>
  </si>
  <si>
    <t>07</t>
  </si>
  <si>
    <t>Содействие развитию патриотизма, гражданственности, социальной зрелости молодежи</t>
  </si>
  <si>
    <t>12 3  0091</t>
  </si>
  <si>
    <t>Развитие у молодых граждан навыков эффективного поведения на рынке труда, положительной трудовой мотивации, содействие занятости и трудоустройству подростков и молодежи</t>
  </si>
  <si>
    <t>12 3 0092</t>
  </si>
  <si>
    <t xml:space="preserve"> Фонд оплаты труда и страховые  взносы</t>
  </si>
  <si>
    <t>Содействие разностороннему развитию молодых людей, их творческих способностей, навыков самоорганизации и самореализации личности</t>
  </si>
  <si>
    <t xml:space="preserve">12 3 0093 </t>
  </si>
  <si>
    <t>Развитие международных связей в области образования</t>
  </si>
  <si>
    <t>12 3 0094</t>
  </si>
  <si>
    <t>Организация и  проведение праздничных мероприятий для детей и молодежи</t>
  </si>
  <si>
    <t>12 3 0095</t>
  </si>
  <si>
    <t xml:space="preserve">12 4 0000 </t>
  </si>
  <si>
    <t>Организация и проведение мероприятий, направленных на формирование гражданской позиции, патриотического отношения к России.</t>
  </si>
  <si>
    <t xml:space="preserve">12 4 0101 </t>
  </si>
  <si>
    <t>Организация и проведение мероприятий активного семейного отдыха.</t>
  </si>
  <si>
    <t>12 4 0102</t>
  </si>
  <si>
    <t>Просветительная работа</t>
  </si>
  <si>
    <t>12 4 0103</t>
  </si>
  <si>
    <t>Мероприятия, направленные на оздоровление, отдых и занятость детей и подростков.</t>
  </si>
  <si>
    <t>12 4 0104</t>
  </si>
  <si>
    <t>Содействие в организации досуга детей и подростков</t>
  </si>
  <si>
    <t>12 4 0105</t>
  </si>
  <si>
    <t xml:space="preserve">Подпрограмма «Профилактика алкоголизма, наркомании и табакокурения среди детей и подростков в муниципальном образовании «Морозовское городское поселение Всеволожского муниципального района  Ленинградской области» </t>
  </si>
  <si>
    <t>12 5 0000</t>
  </si>
  <si>
    <t>Организация и проведение просветительской работы по проблемам наркомании, алкоголизма и табакокурения</t>
  </si>
  <si>
    <t>12 5 0111</t>
  </si>
  <si>
    <t>Проведение муниципальных акций, фестивалей, выставок, слетов «Мы за здоровый образ жизни!»</t>
  </si>
  <si>
    <t>12 5 0112</t>
  </si>
  <si>
    <t>Изготовление,  приобретение и распространение полиграфической продукции антиалкогольной, антинаркотической, антиникотиновой</t>
  </si>
  <si>
    <t>12 5 0113</t>
  </si>
  <si>
    <t>12 6 0000</t>
  </si>
  <si>
    <t>Организация и проведение мероприятий культурно- просветительного характера</t>
  </si>
  <si>
    <t>12 6 0121</t>
  </si>
  <si>
    <t>Проведение муниципальных выставок, конкурсов</t>
  </si>
  <si>
    <t>12 6 0122</t>
  </si>
  <si>
    <t>Организация досуга</t>
  </si>
  <si>
    <t xml:space="preserve">12 6 0123 </t>
  </si>
  <si>
    <t>10</t>
  </si>
  <si>
    <t>Приобретение подарочных и продуктовых наборов к праздничным мероприятиям</t>
  </si>
  <si>
    <t>12 6 0124</t>
  </si>
  <si>
    <t>«Культура Морозовского городского поселения Всеволожского муниципального района Ленинградской области»   на 2014 - 2016 годы</t>
  </si>
  <si>
    <t>13 0 0000</t>
  </si>
  <si>
    <t xml:space="preserve">Подпрограмма «Развитие Культуры» </t>
  </si>
  <si>
    <t>13 1 0000</t>
  </si>
  <si>
    <t>08</t>
  </si>
  <si>
    <t>Обеспечение деятельности  муниципального казненного учреждения   "Дом Культуры им. Н.М. Чекалова"</t>
  </si>
  <si>
    <t>13 1 0131</t>
  </si>
  <si>
    <t xml:space="preserve">Развитие  любительского художественного творчества в  МО «Морозовское городское поселение Всеволожского муниципального района Ленинградской области» </t>
  </si>
  <si>
    <t>13 1 0132</t>
  </si>
  <si>
    <t>Развитие  культурно-досуговой деятельности (проведение творческих встреч, вечеров отдыха, отчетных концертов и др. программ)</t>
  </si>
  <si>
    <t>13 1 0133</t>
  </si>
  <si>
    <t xml:space="preserve"> Укрепление материально-технической базы (приобретение оборудования и катинальный ремонт) </t>
  </si>
  <si>
    <t>13 1 0134</t>
  </si>
  <si>
    <t xml:space="preserve"> Обеспечение безопасности (пожарная безопасность, ГО и ЧС, охрана труда,санитарные требования, сохраннность имущества, безопастность персонала и посетителей)</t>
  </si>
  <si>
    <t>13 1 0135</t>
  </si>
  <si>
    <t>Капитальный ремонт системы повышения давления в контуре пожарного водоснабжения при пожаре в здании МКУ «Дом Культуры им. Н.М. Чекалова»</t>
  </si>
  <si>
    <t>13 1 0136</t>
  </si>
  <si>
    <t xml:space="preserve">Подпрограмма "Организация библиотечного дела на территории муниципального образования "Морозовское городское поселение Всеволожского муниципального района Ленинградской области" </t>
  </si>
  <si>
    <t>13 2 0000</t>
  </si>
  <si>
    <t>Совершенствование библиотечного обслуживания населения.</t>
  </si>
  <si>
    <t>13 2 0141</t>
  </si>
  <si>
    <t>Укомплектование и обеспечение сохранности библиотечных фондов.</t>
  </si>
  <si>
    <t xml:space="preserve">13 2 0142 </t>
  </si>
  <si>
    <t xml:space="preserve">13 2 0143 </t>
  </si>
  <si>
    <t>Подпрограмма  "Историко-краеведческий музей   муниципального образования "Морозовское городское поселение Всеволожского муниципального района Ленинградской области"</t>
  </si>
  <si>
    <t>13 3 0000</t>
  </si>
  <si>
    <t>Развитие культурно-эстетического направления.</t>
  </si>
  <si>
    <t xml:space="preserve">13 3 0151 </t>
  </si>
  <si>
    <t>Укомплектование и обеспечение сохранности музейных фондов.</t>
  </si>
  <si>
    <t>13 3 0152</t>
  </si>
  <si>
    <t>13 3 0153</t>
  </si>
  <si>
    <t>14 0 0000</t>
  </si>
  <si>
    <t>09</t>
  </si>
  <si>
    <t>Мероприятия по защите населения и территорий от чрезвычайных ситуаций.</t>
  </si>
  <si>
    <t>14 0 0161</t>
  </si>
  <si>
    <t>Мероприятия по пожарной безопасности.</t>
  </si>
  <si>
    <t>14 0 0162</t>
  </si>
  <si>
    <t>Организационные мероприятия</t>
  </si>
  <si>
    <t>14 0 0163</t>
  </si>
  <si>
    <t>Мероприятия по безопасности на водных объектах</t>
  </si>
  <si>
    <t>14 0 0164</t>
  </si>
  <si>
    <t>15 0 0000</t>
  </si>
  <si>
    <t>Озеленение территории</t>
  </si>
  <si>
    <t>15 0 0171</t>
  </si>
  <si>
    <t>Содержание автомобильных дорог</t>
  </si>
  <si>
    <t>15 0 0172</t>
  </si>
  <si>
    <t xml:space="preserve">Благоустройство территории </t>
  </si>
  <si>
    <t>15 0 0173</t>
  </si>
  <si>
    <t xml:space="preserve"> </t>
  </si>
  <si>
    <t>Муниципальная программа «Развитие малого и среднего предпринимательства на территории муниципального образования «Морозовское городское поселение Всеволожского муниципального района  Ленинградской области» на 2014 – 2016 годы»</t>
  </si>
  <si>
    <t>16 0 0000</t>
  </si>
  <si>
    <t xml:space="preserve">Расширение доступа субъектов малого и среднего предпринимательства к финансовым и материальным ресурсам </t>
  </si>
  <si>
    <t>16 0 0181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</si>
  <si>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</si>
  <si>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17 2 0000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</si>
  <si>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</si>
  <si>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</si>
  <si>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17 2 0014</t>
  </si>
  <si>
    <t>Расходы на выплаты по оплате труда работников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</si>
  <si>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17 3 0014</t>
  </si>
  <si>
    <t>Выполнение органами местного самоуправления государственных полномочий Ленинградской области</t>
  </si>
  <si>
    <t>17 4 0000</t>
  </si>
  <si>
    <t>Выполнение органами местного самоуправления государственных полномочий Ленинградской области отдельных государственных полномочий Ленинградской области в сфере административных правоотношений</t>
  </si>
  <si>
    <t>17 4 2101</t>
  </si>
  <si>
    <t>Выполнение органами местного самоуправления полномочий по первичному воинскому учету на территориях, где отсутствуют военные комиссариаты</t>
  </si>
  <si>
    <t>17 4 2102</t>
  </si>
  <si>
    <t>Обеспечение деятельности МКУ "ЦИП "Ресурс"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</si>
  <si>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18 7 0016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</si>
  <si>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</si>
  <si>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18 7 0002</t>
  </si>
  <si>
    <t>Резервные средства</t>
  </si>
  <si>
    <t>Уплата взносов и иных платей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</si>
  <si>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18 7 0003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</si>
  <si>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</si>
  <si>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18 7 0004</t>
  </si>
  <si>
    <t>Ежегодные членские взносы в Совет муниципальных образований в рамках непрограммных расходов органов местного самоуправления муниципального образования  "Морозовское городское поселение Всеволожского муниципального района Ленинградской области"</t>
  </si>
  <si>
    <t>18 7 0005</t>
  </si>
  <si>
    <t>Обеспечение опубликования и распространения правовых актов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</si>
  <si>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18 7 0006</t>
  </si>
  <si>
    <t>Премирование по Постановлению Совета депутатов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</si>
  <si>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18 7 0007</t>
  </si>
  <si>
    <t>Прочие мероприятия по реализации культурно-массовых мероприятий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</si>
  <si>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18 7 0008</t>
  </si>
  <si>
    <t>Субсидии на возмещение предприятиям убытков, связанных с реализацией твердого топлива гражданам, не имеющим центрального отопления, по тарифам, не обеспечивающим возмещение издержек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</si>
  <si>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18 7 0009</t>
  </si>
  <si>
    <t>Прочие мероприятия по землеустройству и землепользованию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</si>
  <si>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18 7 0010</t>
  </si>
  <si>
    <t>Прочие мероприятия в области строительства, архитектуры и градостроительства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</si>
  <si>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18 7 0011</t>
  </si>
  <si>
    <t>Выплаты Почетным гражданам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</si>
  <si>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 xml:space="preserve"> Пособия и компенсации гражданам и иные социальные выплаты, кроме публичных нормативных обязательст</t>
  </si>
  <si>
    <t>Мероприятия по проведению выборов и референдумов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</si>
  <si>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18 7 0014</t>
  </si>
  <si>
    <t>Обеспечение проведения выборов и референдумов</t>
  </si>
  <si>
    <t xml:space="preserve">Субсидии </t>
  </si>
  <si>
    <t>ВСЕГО РАСХОДОВ</t>
  </si>
  <si>
    <t>1003</t>
  </si>
  <si>
    <t>0107</t>
  </si>
  <si>
    <t>ОБЩЕГОСУДАРСТВЕННЫЕ ВОПРОСЫ</t>
  </si>
  <si>
    <t>121</t>
  </si>
  <si>
    <t>242</t>
  </si>
  <si>
    <t>244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</si>
  <si>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</si>
  <si>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</si>
  <si>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 xml:space="preserve">Мероприятия по проведению выборов и референдумов в рамках непрограммных расходов органов местного самоуправления муниципального </t>
  </si>
  <si>
    <t>520</t>
  </si>
  <si>
    <t>12 6 0123</t>
  </si>
  <si>
    <t>Ежегодные членские взносы в Совет муниципальных образований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</si>
  <si>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</si>
  <si>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</si>
  <si>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</si>
  <si>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</si>
  <si>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243</t>
  </si>
  <si>
    <t>ОБРАЗОВАНИЕ</t>
  </si>
  <si>
    <t>СОЦИАЛЬНАЯ ПОЛИТИКА</t>
  </si>
  <si>
    <t>Всего расходов</t>
  </si>
  <si>
    <t xml:space="preserve">Подпрограмма «Проведение мероприятий для граждан пожилого возраста муниципального образования «Морозовское городское поселение Всеволожского муниципального района  Ленинградской области» </t>
  </si>
  <si>
    <t>Сумма    (тыс.руб.)</t>
  </si>
  <si>
    <t>КУЛЬТУРА,  КИНЕМАТОГРАФИЯ</t>
  </si>
  <si>
    <t>ФИЗИЧЕСКАЯ КУЛЬТУРА И СПОРТ</t>
  </si>
  <si>
    <t>Капитальный ремонт  в здании МКУ «Дом Культуры им. Н.М. Чекалова»</t>
  </si>
  <si>
    <t xml:space="preserve">Подпрограмма «Проведение мероприятий для граждан пожилого возраста муниципального образования «Морозовское городское поселение Всеволожского муниципального района   Ленинградской области» </t>
  </si>
  <si>
    <t>Обеспечение деятельности МКУ ""Специализированая служба""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</si>
  <si>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18 7 0311</t>
  </si>
  <si>
    <t>Субсидии некоммерческим организациям (за исключением государственных учреждений)</t>
  </si>
  <si>
    <t>Мероприятия в области физической культуры и спорта</t>
  </si>
  <si>
    <t>Бюджетные инвестиции в объекты капитального строительства муниципального образования</t>
  </si>
  <si>
    <t>Мероприятия в области коммунального хозяйства</t>
  </si>
  <si>
    <t>18 7 0411</t>
  </si>
  <si>
    <t>18 7 0421</t>
  </si>
  <si>
    <t>11 0 0041</t>
  </si>
  <si>
    <t>11 0 0042</t>
  </si>
  <si>
    <t>11 0 0043</t>
  </si>
  <si>
    <t>11 0 0044</t>
  </si>
  <si>
    <t>11 0 0045</t>
  </si>
  <si>
    <t>Мероприятия в области благоустройства</t>
  </si>
  <si>
    <t>18 7 0511</t>
  </si>
  <si>
    <t>Мероприятия в области других общегосударственных вопросов</t>
  </si>
  <si>
    <t>18 7 0521</t>
  </si>
  <si>
    <t>Мероприяти в области дорожного хозяйства</t>
  </si>
  <si>
    <t>18 7 0531</t>
  </si>
  <si>
    <t>Мероприятия в области молодежной политики</t>
  </si>
  <si>
    <t>18 7 0541</t>
  </si>
  <si>
    <t>Субсидии на возмещение муниципальному предприятию убытков, связанных с оказанием банных услуг по тарифам, не обеспечивающим возмещение издержек</t>
  </si>
  <si>
    <t>18 7 0321</t>
  </si>
  <si>
    <t>Мероприятия в области уличного освещения</t>
  </si>
  <si>
    <t>18 7 0512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</si>
  <si>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</si>
  <si>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11  0 0000</t>
  </si>
  <si>
    <t xml:space="preserve">Муниципальнаяная программа 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 </t>
  </si>
  <si>
    <t>Муниципальнаяная программа 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</t>
  </si>
  <si>
    <t>Муниципальная программа «Пожарная безопасность, безопасность на водных объектах, защита населения от чрезвычайных ситуаций и снижение рисков их возникновения на территории МО «Морозовское городское поселение»</t>
  </si>
  <si>
    <t xml:space="preserve"> Исполнение судебных актов Российской Федерации
и мировых соглашений по возмещению вреда, причиненного
в результате незаконных действий (бездействия) органов
государственной власти (государственных органов), органов
местного самоуправления либо должностных лиц этих органов,
а также в результате деятельности казенных учреждений</t>
  </si>
  <si>
    <t>Уплата прочих налогов, сборов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</si>
  <si>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</t>
  </si>
  <si>
    <t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</t>
  </si>
  <si>
    <t>Подпрограмма «Развитие физической культуры и спорта в  муниципальном образовании  «Морозовское городское поселение Всеволожского муниципального района Ленинградской области»</t>
  </si>
  <si>
    <t>«Культура Морозовского городского поселения Всеволожского муниципального района Ленинградской области»</t>
  </si>
  <si>
    <t xml:space="preserve"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 </t>
  </si>
  <si>
    <t xml:space="preserve"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 </t>
  </si>
  <si>
    <t xml:space="preserve">Подпрограмма «Развитие физической культуры и спорта в  муниципальном образовании  «Морозовское городское поселение Всеволожского муниципального района Ленинградской области» </t>
  </si>
  <si>
    <t>_____________________ № _________</t>
  </si>
  <si>
    <t>_________________ № ___________</t>
  </si>
  <si>
    <t>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</si>
  <si>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 муниципальных бюджетных и автономных учреждений)</t>
  </si>
  <si>
    <t>Доходы  от  сдачи  в  аренду  имущества, составляющего   казну городских  поселений (за исключением земельных участков)</t>
  </si>
  <si>
    <t>Прочие доходы от компенсации затрат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</si>
  <si>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</si>
  <si>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</si>
  <si>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</si>
  <si>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</si>
  <si>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безвозмездные поступления в бюджеты городских поселений.</t>
  </si>
  <si>
    <t>________________ № _______</t>
  </si>
  <si>
    <t>______________________ №____________</t>
  </si>
  <si>
    <t>2018 год  (тыс. руб.)</t>
  </si>
  <si>
    <t>2017 год   (тыс. руб.)</t>
  </si>
  <si>
    <t>________________ № _________</t>
  </si>
  <si>
    <t>___________ № _____</t>
  </si>
  <si>
    <t>Бюджетные инвестиции в объекты капитального строительства государственной (муниципальной) собственности</t>
  </si>
  <si>
    <t xml:space="preserve"> Уплата иных платежей</t>
  </si>
  <si>
    <t>Основное мероприятие "Развитие инфраструктуры муниципального образования"</t>
  </si>
  <si>
    <t>11 0 01 00000</t>
  </si>
  <si>
    <t>Основное мероприятие "Улучшение качества уличного освещения"</t>
  </si>
  <si>
    <t>11 0 00 00000</t>
  </si>
  <si>
    <t>11 0 02 00000</t>
  </si>
  <si>
    <t>11 0 01 00410</t>
  </si>
  <si>
    <t>11 0 02 00420</t>
  </si>
  <si>
    <t>Основное мероприятие "Строительство и капитальный ремонт объектов коммунальной и инженерной инфраструктуры"</t>
  </si>
  <si>
    <t>11 0 03 00000</t>
  </si>
  <si>
    <t>11 0 03 00430</t>
  </si>
  <si>
    <t>11 0 03 00440</t>
  </si>
  <si>
    <t>Основное мероприятие "Энергосбережения и энергетической эффективности"</t>
  </si>
  <si>
    <t>11 0 04 00000</t>
  </si>
  <si>
    <t>11 0 04 00450</t>
  </si>
  <si>
    <t>11 0 05 00000</t>
  </si>
  <si>
    <t>Основное мероприятие "Безопасное и комфортное проживание граждан"</t>
  </si>
  <si>
    <t>11 0 05 00460</t>
  </si>
  <si>
    <t>12 0 00 00000</t>
  </si>
  <si>
    <t>13 0 00 00000</t>
  </si>
  <si>
    <t>13 1 01 00000</t>
  </si>
  <si>
    <t>13 1 03 00000</t>
  </si>
  <si>
    <t>14 0 01 00000</t>
  </si>
  <si>
    <t>14 0 00 00000</t>
  </si>
  <si>
    <t>14 0 01 01610</t>
  </si>
  <si>
    <t>Основное мероприятие "Защита населения и территорий от чрезвычайных ситуаций"</t>
  </si>
  <si>
    <t>14 0 02 00000</t>
  </si>
  <si>
    <t>Основное мероприятие "Пожарная безопасность"</t>
  </si>
  <si>
    <t>14 0 02 01620</t>
  </si>
  <si>
    <t>Основное мероприятие "Организационные мероприятия"</t>
  </si>
  <si>
    <t>Основное мероприятие "Безопасность на водных объектах"</t>
  </si>
  <si>
    <t>14 0 03 00000</t>
  </si>
  <si>
    <t>14 0 04 00000</t>
  </si>
  <si>
    <t>14 0 03 01630</t>
  </si>
  <si>
    <t>14 0 04 01640</t>
  </si>
  <si>
    <t>Основное мероприятие "Благоустройство территории"</t>
  </si>
  <si>
    <t>15 0 00 00000</t>
  </si>
  <si>
    <t>15 0 01 00000</t>
  </si>
  <si>
    <t>15 0 02 00000</t>
  </si>
  <si>
    <t>15 0 03 00000</t>
  </si>
  <si>
    <t>15 0 03 01730</t>
  </si>
  <si>
    <t>17 0 00 00000</t>
  </si>
  <si>
    <t>17 1 00 00000</t>
  </si>
  <si>
    <t>17 1 01 00000</t>
  </si>
  <si>
    <t>17 1 01 00140</t>
  </si>
  <si>
    <t>17 1 01 00150</t>
  </si>
  <si>
    <t>17 2 01 00000</t>
  </si>
  <si>
    <t>17 2 00 00000</t>
  </si>
  <si>
    <t>17 2 01 00140</t>
  </si>
  <si>
    <t>17 3 01 00000</t>
  </si>
  <si>
    <t>17 3 01 00140</t>
  </si>
  <si>
    <t>17 3 01 00150</t>
  </si>
  <si>
    <t>17 4 00 00000</t>
  </si>
  <si>
    <t>17 4 01 00000</t>
  </si>
  <si>
    <t>18 7 01 00000</t>
  </si>
  <si>
    <t>18 7 00 00000</t>
  </si>
  <si>
    <t>18 0 00 00000</t>
  </si>
  <si>
    <t>18 7 01 00160</t>
  </si>
  <si>
    <t>18 7 01 00020</t>
  </si>
  <si>
    <t>18 7 01 00040</t>
  </si>
  <si>
    <t>18 7 01 00050</t>
  </si>
  <si>
    <t>18 7 01 00070</t>
  </si>
  <si>
    <t>18 7 01 00090</t>
  </si>
  <si>
    <t>18 7 01 00100</t>
  </si>
  <si>
    <t>18 7 01 00110</t>
  </si>
  <si>
    <t>18 7 01 00120</t>
  </si>
  <si>
    <t>18 7 01 03210</t>
  </si>
  <si>
    <t>18 7 01 04210</t>
  </si>
  <si>
    <t>18 7 01 05110</t>
  </si>
  <si>
    <t>18 7 01 00130</t>
  </si>
  <si>
    <t>17 3 00 00000</t>
  </si>
  <si>
    <t>Муниципальная программа «Мероприятия по реализации местных инициатив граждан, направленных на развитие части территории МО «Морозовское городское поселение»</t>
  </si>
  <si>
    <t>19 0 00 00000</t>
  </si>
  <si>
    <t>Ремонт дорог в деревнях</t>
  </si>
  <si>
    <t>Основное мероприятие "Ремонт дорог в деревнях"</t>
  </si>
  <si>
    <t>19 0 01 00000</t>
  </si>
  <si>
    <t>19 0 01 01720</t>
  </si>
  <si>
    <t>Массовая спортивно-оздоровительная работа по месту жительства населения</t>
  </si>
  <si>
    <t>Подпрограмма "Организация досуга детей и подростков на территории муниципального образования "Морозовское городское поселение Всеволожского муниципального района Ленинградской области"</t>
  </si>
  <si>
    <t>13 1 04 00000</t>
  </si>
  <si>
    <t>18 7 01 00060</t>
  </si>
  <si>
    <t>18 7 01 00080</t>
  </si>
  <si>
    <t xml:space="preserve">ВЕДОМСТВЕННАЯ СТРУКТУРА
расходов бюджета муниципального образования  "Морозовское городское поселение 
Всеволожского муниципального района Ленинградской области" на 2016 год
</t>
  </si>
  <si>
    <t xml:space="preserve">ВЕДОМСТВЕННАЯ СТРУКТУРА
расходов бюджета муниципального образования  "Морозовское городское поселение 
Всеволожского муниципального района Ленинградской области"  на 2017-2018 годы
</t>
  </si>
  <si>
    <t>00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</si>
  <si>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</si>
  <si>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</si>
  <si>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</si>
  <si>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850</t>
  </si>
  <si>
    <t>Иные закупки товаров, работ и услуг для обеспечения государственных (муниципальных) нужд</t>
  </si>
  <si>
    <t>240</t>
  </si>
  <si>
    <t>Бюджетные инвестиции</t>
  </si>
  <si>
    <t>Исполнение судебных актов</t>
  </si>
  <si>
    <t>11406013130000430</t>
  </si>
  <si>
    <t>11406025130000430</t>
  </si>
  <si>
    <t>830</t>
  </si>
  <si>
    <t>18 7 01 07710</t>
  </si>
  <si>
    <t>Обеспечение мероприятий по переселению граждан из аварийного жилищного фонда за счет средств местного бюджета</t>
  </si>
  <si>
    <t xml:space="preserve"> Исполнение судебных актов</t>
  </si>
  <si>
    <t>11705050130000180</t>
  </si>
  <si>
    <t>11301995130000130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</si>
  <si>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</si>
  <si>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автономных учреждений)</t>
  </si>
  <si>
    <t>Доходы, получаемые в виде арендной платы за земельные участки, государственная  собственность на которые не разграничена  и 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</si>
  <si>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Субвенции бюджетам городских поселений на осуществление полномочий по первичному воинскому учету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</si>
  <si>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</si>
  <si>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17 4 01 51180</t>
  </si>
  <si>
    <t>17 4 01 71340</t>
  </si>
  <si>
    <t xml:space="preserve">Бюджетные инвестиции </t>
  </si>
  <si>
    <t>Всего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</si>
  <si>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</si>
  <si>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Молодежная политика</t>
  </si>
  <si>
    <t>Обеспечение стимулирующих выплат работникам муниципальных учреждений культуры из областного бюджета</t>
  </si>
  <si>
    <t>12 1 01 00660</t>
  </si>
  <si>
    <t>Развитие спорта в поселении</t>
  </si>
  <si>
    <t>15 0 04 00000</t>
  </si>
  <si>
    <t>15 0 04 01750</t>
  </si>
  <si>
    <t>Основное мероприятие "Благоустройство кладбища"</t>
  </si>
  <si>
    <t>Благоустройство кладбища</t>
  </si>
  <si>
    <t>Сумма
(тыс. руб.)</t>
  </si>
  <si>
    <t>Сумма на 2020 год (тыс.руб.)</t>
  </si>
  <si>
    <t>Субсидии бюджетам городских поселений на софинансирование капитальных вложений в объекты муниципальной собственности</t>
  </si>
  <si>
    <t>20705030130000180</t>
  </si>
  <si>
    <t>11105075130000120</t>
  </si>
  <si>
    <t>Прочие субсидии бюджетам городских поселений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</si>
  <si>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</si>
  <si>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</si>
  <si>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</si>
  <si>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</si>
  <si>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</si>
  <si>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300</t>
  </si>
  <si>
    <t>800</t>
  </si>
  <si>
    <t>500</t>
  </si>
  <si>
    <t>400</t>
  </si>
  <si>
    <t>Иные бюджетные ассигнования</t>
  </si>
  <si>
    <t>Капитальные вложения в объекты государственной (муниципальной) собственности</t>
  </si>
  <si>
    <t>Межбюджетные трансферты</t>
  </si>
  <si>
    <t>Обеспечение стимулирующих выплат работникам муниципальных учреждений культуры из местного бюджета</t>
  </si>
  <si>
    <t>Основное мероприятие "Мероприятия по гражданской обороне"</t>
  </si>
  <si>
    <t>Мероприятия по гражданской обороне</t>
  </si>
  <si>
    <t>Пенсионное обеспечение</t>
  </si>
  <si>
    <t>Доплата к пенсии муниципальным служащим</t>
  </si>
  <si>
    <t>17 3 01 00130</t>
  </si>
  <si>
    <t>1001</t>
  </si>
  <si>
    <t>Общепоселковые мероприятия муниципального образования</t>
  </si>
  <si>
    <t>Совет депутатов муниципального образования "Морозовское городское поселение Всеволожского муниципального района Ленинградской области"</t>
  </si>
  <si>
    <t>20230024130000151</t>
  </si>
  <si>
    <t>0314</t>
  </si>
  <si>
    <t>Другие вопросы в области национальной безопасности и правоохранительной деятельности</t>
  </si>
  <si>
    <t>14</t>
  </si>
  <si>
    <t>НАЛОГОВЫЕ И НЕНАЛОГОВЫЕ ДОХОДЫ</t>
  </si>
  <si>
    <t>18 7 01 06160</t>
  </si>
  <si>
    <t>600</t>
  </si>
  <si>
    <t>Предоставление субсидий бюджетным, автономным учреждениям и иным некоммерческим организациям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</si>
  <si>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</si>
  <si>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по оплате труда работников органов местного самоуправления в рамках обеспечения деятельности главы муниципального образования</t>
  </si>
  <si>
    <t>17 1 01 00120</t>
  </si>
  <si>
    <t>0102</t>
  </si>
  <si>
    <t xml:space="preserve">Муниципальная программа "Обеспечение  функционирования и развития  жилищно-коммунального хозяйства в муниципальном образовании "Морозовское городское поселение Всеволожского муниципального района Ленинградской области" </t>
  </si>
  <si>
    <t xml:space="preserve">Муниципальная программа "Организация культурно - массовых мероприятий, молодежная политика, развитие физической культуры и спорта   в муниципальном образовании "Морозовское городское поселение Всеволожского муниципального района Ленинградской области" </t>
  </si>
  <si>
    <t xml:space="preserve">Муниципальная программа "Дорожная деятельность на территории муниципального образования "Морозовское городское поселение Всеволожского муниципального района Ленинградской области" </t>
  </si>
  <si>
    <t xml:space="preserve">Муниципальная программа "Безопасность муниципального образования "Морозовское городское поселение Всеволожского муниципального района Ленинградской области"  </t>
  </si>
  <si>
    <t>Муниципальная программа "Благоустройство и санитарное содержание территории муниципального образования "Морозовское городское поселение Всеволожского муниципального района Ленинградской области"</t>
  </si>
  <si>
    <t>Основное мероприятие "Электроснабжение"</t>
  </si>
  <si>
    <t>11 0 01 02010</t>
  </si>
  <si>
    <t>Основное мероприятие "Газоснабжение"</t>
  </si>
  <si>
    <t>Основное мероприятие "Теплоснабжение"</t>
  </si>
  <si>
    <t>Основное мероприятие "Жилищное хозяйство"</t>
  </si>
  <si>
    <t>11 0 04 02050</t>
  </si>
  <si>
    <t>11 0 05 02060</t>
  </si>
  <si>
    <t>Мероприятия в области жилищного хозяйства</t>
  </si>
  <si>
    <t>Мероприятия в области электроснабжения</t>
  </si>
  <si>
    <t>Мероприятия в области газоснабжения</t>
  </si>
  <si>
    <t>Основное мероприятие "Водоотведение и дренажная система"</t>
  </si>
  <si>
    <t>Мероприятия в области водоотведения и дренажной системы</t>
  </si>
  <si>
    <t>11 0 03 02030</t>
  </si>
  <si>
    <t>11 0 04 02040</t>
  </si>
  <si>
    <t>11 0 05 02050</t>
  </si>
  <si>
    <t>Основное мероприятие " Организация культурно-массовых, общепоселковых мероприятий"</t>
  </si>
  <si>
    <t>Основное мероприятие " Организация мероприятий, посвященных профессиональным праздникам, юбилейным  и памятным датам"</t>
  </si>
  <si>
    <t>Основное мероприятие "Организация мерпориятий,  направленных на развитие физической культуры и спорта"</t>
  </si>
  <si>
    <t>Основное мероприятие "Организация мероприятий в сфере молодежной политики, в том числе направленных на развитие интеллектуальных и творческих способностей детей и молодежи "</t>
  </si>
  <si>
    <t>12 0 03 00810</t>
  </si>
  <si>
    <t>12 0 04 00000</t>
  </si>
  <si>
    <t>12 0 04 00960</t>
  </si>
  <si>
    <t>13 0 01 02710</t>
  </si>
  <si>
    <t>Ремонт автомобильных дорог общего пользования местного значения, областной бюджет</t>
  </si>
  <si>
    <t>Ремонт автомобильных дорог общего пользования местного значения, местный бюджет</t>
  </si>
  <si>
    <t>13 0 01 S0140</t>
  </si>
  <si>
    <t>12 0 01 00000</t>
  </si>
  <si>
    <t>12 0 01 00660</t>
  </si>
  <si>
    <t>12 0 02 00000</t>
  </si>
  <si>
    <t>12 0 02 00620</t>
  </si>
  <si>
    <t>12 0 03 00000</t>
  </si>
  <si>
    <t>Ремонт автомобильных дорог</t>
  </si>
  <si>
    <t>13 0 02 02720</t>
  </si>
  <si>
    <t>13 0 02 00000</t>
  </si>
  <si>
    <t>Безопасность дорожного движения</t>
  </si>
  <si>
    <t>Основное мероприятие "Санитарное содержание территории муниципального образования"</t>
  </si>
  <si>
    <t>15 0 02 01760</t>
  </si>
  <si>
    <t>Санитарное содержание территории муниципального образования</t>
  </si>
  <si>
    <t>Проектныке работы и схемы в рамках благоустройства территории</t>
  </si>
  <si>
    <t>15 0 01 01770</t>
  </si>
  <si>
    <t>11 0 06 00000</t>
  </si>
  <si>
    <t>11 0 06 02060</t>
  </si>
  <si>
    <t>Мероприятия в области теплоснабжения</t>
  </si>
  <si>
    <t>Основное мероприятие "Содержание автомобильных дорог "</t>
  </si>
  <si>
    <t>Основное мероприятие "Проектирование автомобильных дорог"</t>
  </si>
  <si>
    <t>Основное мероприятие "Безопасность дорожного движения"</t>
  </si>
  <si>
    <t>13 1 04 02750</t>
  </si>
  <si>
    <t>к решению Совета депутатов</t>
  </si>
  <si>
    <t>14 0 03 01670</t>
  </si>
  <si>
    <t xml:space="preserve"> бюджета МО «Морозовское городское поселение» на 2020 год</t>
  </si>
  <si>
    <t>РАСПРЕДЕЛЕНИЕ                                                                                                                                                                       
  бюджетных ассигнований по целевым статьям 
(муниципальным программам муниципального образования «Морозовское городское поселение 
Всеволожского муниципального района Ленинградской области» 
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на 2020 год</t>
  </si>
  <si>
    <t>20220077130000150</t>
  </si>
  <si>
    <t>20220216130000150</t>
  </si>
  <si>
    <t>20229999130000150</t>
  </si>
  <si>
    <t>20235118130000150</t>
  </si>
  <si>
    <t>ВЕДОМСТВЕННАЯ СТРУКТУРА
расходов бюджета муниципального образования  "Морозовское городское поселение 
Всеволожского муниципального района Ленинградской области" на 2020 год</t>
  </si>
  <si>
    <t>11302995130000130</t>
  </si>
  <si>
    <t>Строительство (реконструкцию), включая проектирование автомобильных дорог общего пользования местного значения (областной бюджет)</t>
  </si>
  <si>
    <t>13 0 03 S0120</t>
  </si>
  <si>
    <t>Строительство (реконструкцию), включая проектирование автомобильных дорог общего пользования местного значения (местный бюджет)</t>
  </si>
  <si>
    <t>Муниципальная программа "О содействии участию населения в осуществлении местного самоуправления в иных формах на территории административного центра муниципального образования "Морозовское городское поселение Всеволожского муниципального района Ленинградской области"</t>
  </si>
  <si>
    <t>21 0 00 00000</t>
  </si>
  <si>
    <t>Муниципальная программа "Развитие градостроительной и землеустроительной деятельности на территории муниципального образования «Морозовское городское поселение» Всеволожского муниципального района Ленинградской области"</t>
  </si>
  <si>
    <t>22 0 00 00000</t>
  </si>
  <si>
    <t>Основное мероприятие "Мероприятия по обеспечению градостроительного зонирования"</t>
  </si>
  <si>
    <t xml:space="preserve">Мероприятия по обеспечению градостроительного зонирования  </t>
  </si>
  <si>
    <t>22 0 01 00000</t>
  </si>
  <si>
    <t>22 0 01 02100</t>
  </si>
  <si>
    <t>Основное мероприятие "Мероприятия по обеспечению градостроительного освоения территории"</t>
  </si>
  <si>
    <t xml:space="preserve">Мероприятия по обеспечению градостроительного освоения территории </t>
  </si>
  <si>
    <t>22 0 02 00000</t>
  </si>
  <si>
    <t>22 0 02 02110</t>
  </si>
  <si>
    <t>22 0 03 02120</t>
  </si>
  <si>
    <t>22 0 03 00000</t>
  </si>
  <si>
    <t>Основное мероприятие "Мероприятия  по подготовке межевых планов, технических планов и актов обследования земельных участков, объектов недвижимости и сооружений"</t>
  </si>
  <si>
    <t>Мероприятия  по подготовке межевых планов, технических планов и актов обследования земельных участков, объектов недвижимости и сооружений</t>
  </si>
  <si>
    <t>Основное мероприятие "Устойчивое развитие территории административного центра муниципального образования"</t>
  </si>
  <si>
    <t>21 0 01 00000</t>
  </si>
  <si>
    <t>Устойчивое развитие территории административного центра муниципального образования, областной бюджет</t>
  </si>
  <si>
    <t>21 0 01 S4660</t>
  </si>
  <si>
    <t>Устойчивое развитие территории административного центра муниципального образования, местный бюджет</t>
  </si>
  <si>
    <t>Субсидии на возмещение убытков, связанных с оказанием банных услуг по тарифам, не обеспечивающим возмещение издержек</t>
  </si>
  <si>
    <t>Устойчивое развитие территории административного центра муниципального образования</t>
  </si>
  <si>
    <t xml:space="preserve">22 0 01 02100 </t>
  </si>
  <si>
    <t>РАСПРЕДЕЛЕНИЕ
бюджетных ассигнований по разделам и подразделам
классификации расходов бюджетов на 2020 год</t>
  </si>
  <si>
    <t>Основное мероприятие "Ремонт автомобильных дорог и проездов к МКД"</t>
  </si>
  <si>
    <t>Основное мероприятие "Организация мероприятий,  направленных на развитие физической культуры и спорта"</t>
  </si>
  <si>
    <t>Субсидия на выполнение муниципального задания муниципального бюджетного учреждения "Дом Культуры им. Н.М. Чекалова"</t>
  </si>
  <si>
    <t>Основное мероприятие "Проектные работы и схемы в рамках благоустройства территории"</t>
  </si>
  <si>
    <t>Проектные работы и схемы в рамках благоустройства территории</t>
  </si>
  <si>
    <t>Мероприятия по защите населения и территорий от чрезвычайных ситуаций</t>
  </si>
  <si>
    <t>Основное мероприятие "Обеспечение стимулирующих выплат работникам муниципальных учреждений культуры "</t>
  </si>
  <si>
    <t>12 0 05 00000</t>
  </si>
  <si>
    <t>12 0 05 S0360</t>
  </si>
  <si>
    <t>15 0 03 S4840</t>
  </si>
  <si>
    <t>Развитие общественной инфраструктуры муниципального значения, областной бюджет</t>
  </si>
  <si>
    <t>Развитие общественной инфраструктуры муниципального значения, местный бюджет</t>
  </si>
  <si>
    <t>18 7 01 S4840</t>
  </si>
  <si>
    <t>20245160130000151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</si>
  <si>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</si>
  <si>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23 0 00 00000</t>
  </si>
  <si>
    <t>23 0 01 00000</t>
  </si>
  <si>
    <t>Основное мероприятие "Закупка и распространение световозвращающих приспособлений"</t>
  </si>
  <si>
    <t xml:space="preserve">Мероприятия в области формирования законопослушного поведения участников дорожного движения </t>
  </si>
  <si>
    <t>23 0 01 02210</t>
  </si>
  <si>
    <t>Муниципальная программа «Формирование законопослушного поведения участников дорожного движения на территории муниципального образования «Морозовское городское поселение Всеволожского муниципального района Ленинградской области» на 2020 – 2022 годы»</t>
  </si>
  <si>
    <t>12 0 06 0000</t>
  </si>
  <si>
    <t>12 0 06 S4840</t>
  </si>
  <si>
    <t>Основное мероприятие "Улучшение материально-технической базы МБУ «ДК им. Н.М. Чекалова»</t>
  </si>
  <si>
    <t>Муниципальная программа «Формирование современной городской среды на территории муниципального образования «Морозовское городское поселение Всеволожского муниципального района Ленинградской области» в 2019-2024 годах»</t>
  </si>
  <si>
    <t>24 0 00 00000</t>
  </si>
  <si>
    <t>24 0 F2 55550</t>
  </si>
  <si>
    <t>24 0 F2 00000</t>
  </si>
  <si>
    <t>Основное мероприятие "Благоустройство общественных территорий муниципального образования"</t>
  </si>
  <si>
    <t>Благоустройство общественных территорий муниципального образования, местный бюджет</t>
  </si>
  <si>
    <t>Благоустройство общественных территорий муниципального образования, федеральный и областной бюджет</t>
  </si>
  <si>
    <t>20225555130000150</t>
  </si>
  <si>
    <t>Субсидии бюджетам городских поселений на реализацию программ формирования современной городской среды</t>
  </si>
  <si>
    <t>Субсидии на возмещение  предприятию убытков, связанных с оказанием банных услуг по тарифам, не обеспечивающим возмещение издержек</t>
  </si>
  <si>
    <t>Основное мероприятие "Водоснабжение"</t>
  </si>
  <si>
    <t>11 0 02 02020</t>
  </si>
  <si>
    <t>22 0 02 S4640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</si>
  <si>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ЕГРН, областной бюджет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</si>
  <si>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ЕГРН, местный бюджет</t>
  </si>
  <si>
    <t>Мероприятия в области водоснабжения</t>
  </si>
  <si>
    <t>12 0 06 00000</t>
  </si>
  <si>
    <t>,</t>
  </si>
  <si>
    <t>15 0 02 S4790</t>
  </si>
  <si>
    <t>Мероприятия по созданию мест (площадок) накопления твердых коммунальных отходов, местный бюджет</t>
  </si>
  <si>
    <t>Мероприятия по созданию мест (площадок) накопления твердых коммунальных отходов, областной бюджет</t>
  </si>
  <si>
    <t>Мероприятия по созданию мест (площадок) накопления твердых коммунальных отходов,  областной бюджет</t>
  </si>
  <si>
    <t>11601074010000140</t>
  </si>
  <si>
    <t>11600000000000000</t>
  </si>
  <si>
    <t>11406313130000430</t>
  </si>
  <si>
    <t xml:space="preserve">Штрафы, санкции, возмещение ущерба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</si>
  <si>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</si>
  <si>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20216001130000150</t>
  </si>
  <si>
    <t>Приложение № 5</t>
  </si>
  <si>
    <t>от других бюджетов бюджетной системы Российской Федерации</t>
  </si>
  <si>
    <t>в 2020 году</t>
  </si>
  <si>
    <t>Код бюджетной классификации</t>
  </si>
  <si>
    <t>Источники доходов</t>
  </si>
  <si>
    <t>Сумма  (тыс.руб.)</t>
  </si>
  <si>
    <t>20220216130000151</t>
  </si>
  <si>
    <t>20229999130000151</t>
  </si>
  <si>
    <t>20230024130001150</t>
  </si>
  <si>
    <t>Мероприятия по ликвидации несанкционированных свалок, местный бюджет</t>
  </si>
  <si>
    <t>15 0 02 S4880</t>
  </si>
  <si>
    <t>Мероприятия по ликвидации несанкционированных свалок, областной бюджет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</si>
</sst>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?"/>
  </numFmts>
  <fonts count="69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color indexed="10"/>
      <name val="Times New Roman"/>
      <family val="1"/>
    </font>
    <font>
      <sz val="12"/>
      <name val="Arial Cyr"/>
      <family val="0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176" fontId="1" fillId="0" borderId="0" xfId="0" applyNumberFormat="1" applyFont="1" applyAlignment="1">
      <alignment horizontal="right"/>
    </xf>
    <xf numFmtId="176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Alignment="1">
      <alignment vertical="top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Fill="1" applyBorder="1" applyAlignment="1">
      <alignment vertical="center" wrapText="1"/>
    </xf>
    <xf numFmtId="49" fontId="58" fillId="0" borderId="10" xfId="0" applyNumberFormat="1" applyFont="1" applyBorder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177" fontId="58" fillId="0" borderId="10" xfId="0" applyNumberFormat="1" applyFont="1" applyBorder="1" applyAlignment="1">
      <alignment/>
    </xf>
    <xf numFmtId="0" fontId="60" fillId="0" borderId="10" xfId="0" applyFont="1" applyFill="1" applyBorder="1" applyAlignment="1">
      <alignment vertical="center" wrapText="1"/>
    </xf>
    <xf numFmtId="0" fontId="60" fillId="0" borderId="10" xfId="0" applyFont="1" applyBorder="1" applyAlignment="1">
      <alignment horizontal="center"/>
    </xf>
    <xf numFmtId="0" fontId="58" fillId="0" borderId="10" xfId="0" applyFont="1" applyBorder="1" applyAlignment="1">
      <alignment wrapText="1"/>
    </xf>
    <xf numFmtId="0" fontId="60" fillId="0" borderId="10" xfId="0" applyFont="1" applyBorder="1" applyAlignment="1">
      <alignment wrapText="1"/>
    </xf>
    <xf numFmtId="0" fontId="60" fillId="0" borderId="10" xfId="0" applyFont="1" applyBorder="1" applyAlignment="1">
      <alignment/>
    </xf>
    <xf numFmtId="3" fontId="58" fillId="0" borderId="10" xfId="0" applyNumberFormat="1" applyFont="1" applyBorder="1" applyAlignment="1">
      <alignment/>
    </xf>
    <xf numFmtId="177" fontId="5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58" fillId="0" borderId="10" xfId="0" applyFont="1" applyFill="1" applyBorder="1" applyAlignment="1">
      <alignment wrapText="1"/>
    </xf>
    <xf numFmtId="49" fontId="60" fillId="0" borderId="10" xfId="0" applyNumberFormat="1" applyFont="1" applyBorder="1" applyAlignment="1">
      <alignment/>
    </xf>
    <xf numFmtId="49" fontId="61" fillId="0" borderId="10" xfId="0" applyNumberFormat="1" applyFont="1" applyBorder="1" applyAlignment="1">
      <alignment/>
    </xf>
    <xf numFmtId="0" fontId="62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63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0" fontId="63" fillId="0" borderId="10" xfId="0" applyFont="1" applyFill="1" applyBorder="1" applyAlignment="1">
      <alignment wrapText="1"/>
    </xf>
    <xf numFmtId="0" fontId="66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1" fillId="34" borderId="10" xfId="0" applyFont="1" applyFill="1" applyBorder="1" applyAlignment="1">
      <alignment wrapText="1"/>
    </xf>
    <xf numFmtId="0" fontId="57" fillId="0" borderId="10" xfId="0" applyFont="1" applyBorder="1" applyAlignment="1">
      <alignment/>
    </xf>
    <xf numFmtId="0" fontId="58" fillId="0" borderId="10" xfId="0" applyFont="1" applyFill="1" applyBorder="1" applyAlignment="1">
      <alignment horizontal="left" vertical="center" wrapText="1"/>
    </xf>
    <xf numFmtId="177" fontId="58" fillId="0" borderId="10" xfId="0" applyNumberFormat="1" applyFont="1" applyFill="1" applyBorder="1" applyAlignment="1">
      <alignment horizontal="right" wrapText="1"/>
    </xf>
    <xf numFmtId="0" fontId="60" fillId="0" borderId="10" xfId="0" applyFont="1" applyFill="1" applyBorder="1" applyAlignment="1">
      <alignment horizontal="left" wrapText="1"/>
    </xf>
    <xf numFmtId="0" fontId="60" fillId="0" borderId="10" xfId="0" applyFont="1" applyFill="1" applyBorder="1" applyAlignment="1">
      <alignment horizontal="right" wrapText="1"/>
    </xf>
    <xf numFmtId="177" fontId="60" fillId="0" borderId="10" xfId="0" applyNumberFormat="1" applyFont="1" applyFill="1" applyBorder="1" applyAlignment="1">
      <alignment horizontal="right" wrapText="1"/>
    </xf>
    <xf numFmtId="0" fontId="62" fillId="0" borderId="10" xfId="0" applyFont="1" applyFill="1" applyBorder="1" applyAlignment="1">
      <alignment horizontal="left" wrapText="1"/>
    </xf>
    <xf numFmtId="0" fontId="62" fillId="0" borderId="10" xfId="0" applyFont="1" applyFill="1" applyBorder="1" applyAlignment="1">
      <alignment horizontal="right" wrapText="1"/>
    </xf>
    <xf numFmtId="0" fontId="58" fillId="0" borderId="10" xfId="0" applyFont="1" applyFill="1" applyBorder="1" applyAlignment="1">
      <alignment horizontal="left" wrapText="1"/>
    </xf>
    <xf numFmtId="0" fontId="58" fillId="0" borderId="10" xfId="0" applyFont="1" applyFill="1" applyBorder="1" applyAlignment="1">
      <alignment horizontal="right" wrapText="1"/>
    </xf>
    <xf numFmtId="0" fontId="66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right" vertical="center" wrapText="1"/>
    </xf>
    <xf numFmtId="49" fontId="67" fillId="0" borderId="10" xfId="0" applyNumberFormat="1" applyFont="1" applyBorder="1" applyAlignment="1">
      <alignment/>
    </xf>
    <xf numFmtId="0" fontId="5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/>
    </xf>
    <xf numFmtId="177" fontId="58" fillId="0" borderId="10" xfId="0" applyNumberFormat="1" applyFont="1" applyFill="1" applyBorder="1" applyAlignment="1">
      <alignment horizontal="right"/>
    </xf>
    <xf numFmtId="0" fontId="57" fillId="0" borderId="10" xfId="0" applyFont="1" applyFill="1" applyBorder="1" applyAlignment="1">
      <alignment wrapText="1"/>
    </xf>
    <xf numFmtId="0" fontId="59" fillId="0" borderId="10" xfId="0" applyFont="1" applyBorder="1" applyAlignment="1">
      <alignment wrapText="1"/>
    </xf>
    <xf numFmtId="0" fontId="57" fillId="0" borderId="10" xfId="0" applyFont="1" applyFill="1" applyBorder="1" applyAlignment="1">
      <alignment vertical="center" wrapText="1"/>
    </xf>
    <xf numFmtId="177" fontId="57" fillId="0" borderId="10" xfId="0" applyNumberFormat="1" applyFont="1" applyFill="1" applyBorder="1" applyAlignment="1">
      <alignment horizontal="right" vertical="center" wrapText="1"/>
    </xf>
    <xf numFmtId="0" fontId="62" fillId="0" borderId="10" xfId="0" applyFont="1" applyFill="1" applyBorder="1" applyAlignment="1">
      <alignment vertical="center" wrapText="1"/>
    </xf>
    <xf numFmtId="177" fontId="58" fillId="0" borderId="10" xfId="0" applyNumberFormat="1" applyFont="1" applyFill="1" applyBorder="1" applyAlignment="1">
      <alignment horizontal="right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/>
    </xf>
    <xf numFmtId="49" fontId="57" fillId="0" borderId="10" xfId="0" applyNumberFormat="1" applyFont="1" applyBorder="1" applyAlignment="1">
      <alignment horizontal="left"/>
    </xf>
    <xf numFmtId="0" fontId="62" fillId="0" borderId="10" xfId="0" applyFont="1" applyBorder="1" applyAlignment="1">
      <alignment horizontal="left"/>
    </xf>
    <xf numFmtId="0" fontId="58" fillId="0" borderId="10" xfId="0" applyFont="1" applyBorder="1" applyAlignment="1">
      <alignment horizontal="left"/>
    </xf>
    <xf numFmtId="49" fontId="58" fillId="0" borderId="10" xfId="0" applyNumberFormat="1" applyFont="1" applyBorder="1" applyAlignment="1">
      <alignment horizontal="left"/>
    </xf>
    <xf numFmtId="0" fontId="58" fillId="0" borderId="10" xfId="0" applyFont="1" applyFill="1" applyBorder="1" applyAlignment="1">
      <alignment horizontal="left"/>
    </xf>
    <xf numFmtId="49" fontId="58" fillId="0" borderId="10" xfId="0" applyNumberFormat="1" applyFont="1" applyFill="1" applyBorder="1" applyAlignment="1">
      <alignment horizontal="left"/>
    </xf>
    <xf numFmtId="0" fontId="57" fillId="0" borderId="10" xfId="0" applyFont="1" applyBorder="1" applyAlignment="1">
      <alignment horizontal="left" wrapText="1"/>
    </xf>
    <xf numFmtId="0" fontId="58" fillId="0" borderId="10" xfId="0" applyFont="1" applyBorder="1" applyAlignment="1">
      <alignment horizontal="left" wrapText="1"/>
    </xf>
    <xf numFmtId="0" fontId="57" fillId="0" borderId="10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horizontal="left" wrapText="1"/>
    </xf>
    <xf numFmtId="0" fontId="63" fillId="0" borderId="10" xfId="0" applyFont="1" applyBorder="1" applyAlignment="1">
      <alignment horizontal="left" wrapText="1"/>
    </xf>
    <xf numFmtId="49" fontId="58" fillId="0" borderId="10" xfId="0" applyNumberFormat="1" applyFont="1" applyFill="1" applyBorder="1" applyAlignment="1">
      <alignment horizontal="left" wrapText="1"/>
    </xf>
    <xf numFmtId="0" fontId="57" fillId="0" borderId="10" xfId="0" applyFont="1" applyFill="1" applyBorder="1" applyAlignment="1">
      <alignment horizontal="left" wrapText="1"/>
    </xf>
    <xf numFmtId="49" fontId="57" fillId="0" borderId="10" xfId="0" applyNumberFormat="1" applyFont="1" applyFill="1" applyBorder="1" applyAlignment="1">
      <alignment horizontal="left" wrapText="1"/>
    </xf>
    <xf numFmtId="49" fontId="62" fillId="0" borderId="10" xfId="0" applyNumberFormat="1" applyFont="1" applyFill="1" applyBorder="1" applyAlignment="1">
      <alignment horizontal="left" wrapText="1"/>
    </xf>
    <xf numFmtId="0" fontId="60" fillId="0" borderId="10" xfId="0" applyFont="1" applyBorder="1" applyAlignment="1">
      <alignment horizontal="left"/>
    </xf>
    <xf numFmtId="177" fontId="58" fillId="0" borderId="10" xfId="0" applyNumberFormat="1" applyFont="1" applyBorder="1" applyAlignment="1">
      <alignment horizontal="left"/>
    </xf>
    <xf numFmtId="3" fontId="58" fillId="0" borderId="10" xfId="0" applyNumberFormat="1" applyFont="1" applyBorder="1" applyAlignment="1">
      <alignment horizontal="left"/>
    </xf>
    <xf numFmtId="177" fontId="58" fillId="0" borderId="10" xfId="0" applyNumberFormat="1" applyFont="1" applyFill="1" applyBorder="1" applyAlignment="1">
      <alignment horizontal="left"/>
    </xf>
    <xf numFmtId="49" fontId="61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64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49" fontId="67" fillId="0" borderId="10" xfId="0" applyNumberFormat="1" applyFont="1" applyBorder="1" applyAlignment="1">
      <alignment horizontal="left"/>
    </xf>
    <xf numFmtId="0" fontId="67" fillId="0" borderId="10" xfId="0" applyFont="1" applyBorder="1" applyAlignment="1">
      <alignment horizontal="left"/>
    </xf>
    <xf numFmtId="49" fontId="9" fillId="0" borderId="10" xfId="53" applyNumberFormat="1" applyFont="1" applyFill="1" applyBorder="1" applyAlignment="1">
      <alignment horizontal="justify" vertical="center" wrapText="1"/>
      <protection/>
    </xf>
    <xf numFmtId="49" fontId="1" fillId="34" borderId="10" xfId="0" applyNumberFormat="1" applyFont="1" applyFill="1" applyBorder="1" applyAlignment="1">
      <alignment horizontal="center"/>
    </xf>
    <xf numFmtId="0" fontId="58" fillId="34" borderId="10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wrapText="1"/>
    </xf>
    <xf numFmtId="0" fontId="60" fillId="34" borderId="10" xfId="0" applyFont="1" applyFill="1" applyBorder="1" applyAlignment="1">
      <alignment vertical="center" wrapText="1"/>
    </xf>
    <xf numFmtId="0" fontId="66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vertical="top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 wrapText="1"/>
    </xf>
    <xf numFmtId="177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horizontal="left" wrapText="1"/>
    </xf>
    <xf numFmtId="177" fontId="58" fillId="35" borderId="10" xfId="0" applyNumberFormat="1" applyFont="1" applyFill="1" applyBorder="1" applyAlignment="1">
      <alignment/>
    </xf>
    <xf numFmtId="177" fontId="57" fillId="0" borderId="1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177" fontId="60" fillId="0" borderId="10" xfId="0" applyNumberFormat="1" applyFont="1" applyFill="1" applyBorder="1" applyAlignment="1">
      <alignment/>
    </xf>
    <xf numFmtId="177" fontId="1" fillId="0" borderId="1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77" fontId="0" fillId="0" borderId="10" xfId="0" applyNumberFormat="1" applyFill="1" applyBorder="1" applyAlignment="1">
      <alignment/>
    </xf>
    <xf numFmtId="0" fontId="3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177" fontId="3" fillId="0" borderId="10" xfId="0" applyNumberFormat="1" applyFont="1" applyFill="1" applyBorder="1" applyAlignment="1">
      <alignment horizontal="right" vertical="top" wrapText="1"/>
    </xf>
    <xf numFmtId="177" fontId="58" fillId="35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58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17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3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Border="1" applyAlignment="1">
      <alignment/>
    </xf>
    <xf numFmtId="49" fontId="1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left"/>
    </xf>
    <xf numFmtId="177" fontId="3" fillId="0" borderId="10" xfId="0" applyNumberFormat="1" applyFont="1" applyFill="1" applyBorder="1" applyAlignment="1">
      <alignment wrapText="1"/>
    </xf>
    <xf numFmtId="4" fontId="0" fillId="0" borderId="0" xfId="0" applyNumberFormat="1" applyFill="1" applyAlignment="1">
      <alignment/>
    </xf>
    <xf numFmtId="176" fontId="3" fillId="34" borderId="10" xfId="0" applyNumberFormat="1" applyFont="1" applyFill="1" applyBorder="1" applyAlignment="1">
      <alignment wrapText="1"/>
    </xf>
    <xf numFmtId="177" fontId="1" fillId="35" borderId="10" xfId="0" applyNumberFormat="1" applyFont="1" applyFill="1" applyBorder="1" applyAlignment="1">
      <alignment horizontal="right"/>
    </xf>
    <xf numFmtId="177" fontId="1" fillId="0" borderId="10" xfId="0" applyNumberFormat="1" applyFont="1" applyFill="1" applyBorder="1" applyAlignment="1">
      <alignment horizontal="righ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/>
    </xf>
    <xf numFmtId="49" fontId="57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0" xfId="53" applyNumberFormat="1" applyFont="1" applyFill="1" applyBorder="1" applyAlignment="1">
      <alignment horizontal="center" vertical="top" wrapText="1"/>
      <protection/>
    </xf>
    <xf numFmtId="0" fontId="1" fillId="0" borderId="10" xfId="53" applyFont="1" applyFill="1" applyBorder="1" applyAlignment="1">
      <alignment vertical="top" wrapText="1"/>
      <protection/>
    </xf>
    <xf numFmtId="49" fontId="1" fillId="0" borderId="10" xfId="0" applyNumberFormat="1" applyFont="1" applyFill="1" applyBorder="1" applyAlignment="1">
      <alignment horizontal="center" vertical="top"/>
    </xf>
    <xf numFmtId="177" fontId="0" fillId="0" borderId="0" xfId="0" applyNumberForma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7" fontId="58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58" fillId="35" borderId="10" xfId="0" applyFont="1" applyFill="1" applyBorder="1" applyAlignment="1">
      <alignment horizontal="center" wrapText="1"/>
    </xf>
    <xf numFmtId="49" fontId="1" fillId="35" borderId="10" xfId="0" applyNumberFormat="1" applyFont="1" applyFill="1" applyBorder="1" applyAlignment="1">
      <alignment horizontal="center"/>
    </xf>
    <xf numFmtId="0" fontId="58" fillId="35" borderId="10" xfId="0" applyFont="1" applyFill="1" applyBorder="1" applyAlignment="1">
      <alignment horizontal="left" wrapText="1"/>
    </xf>
    <xf numFmtId="0" fontId="58" fillId="35" borderId="10" xfId="0" applyFont="1" applyFill="1" applyBorder="1" applyAlignment="1">
      <alignment horizontal="left"/>
    </xf>
    <xf numFmtId="0" fontId="58" fillId="35" borderId="10" xfId="0" applyFont="1" applyFill="1" applyBorder="1" applyAlignment="1">
      <alignment horizontal="center"/>
    </xf>
    <xf numFmtId="0" fontId="66" fillId="0" borderId="10" xfId="0" applyFont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59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/>
    </xf>
    <xf numFmtId="49" fontId="57" fillId="0" borderId="10" xfId="0" applyNumberFormat="1" applyFont="1" applyFill="1" applyBorder="1" applyAlignment="1">
      <alignment horizontal="left"/>
    </xf>
    <xf numFmtId="0" fontId="57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right"/>
    </xf>
    <xf numFmtId="0" fontId="1" fillId="7" borderId="10" xfId="0" applyFont="1" applyFill="1" applyBorder="1" applyAlignment="1">
      <alignment wrapText="1"/>
    </xf>
    <xf numFmtId="49" fontId="58" fillId="7" borderId="10" xfId="0" applyNumberFormat="1" applyFont="1" applyFill="1" applyBorder="1" applyAlignment="1">
      <alignment/>
    </xf>
    <xf numFmtId="49" fontId="58" fillId="7" borderId="10" xfId="0" applyNumberFormat="1" applyFont="1" applyFill="1" applyBorder="1" applyAlignment="1">
      <alignment horizontal="left"/>
    </xf>
    <xf numFmtId="49" fontId="58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77" fontId="62" fillId="0" borderId="10" xfId="0" applyNumberFormat="1" applyFont="1" applyFill="1" applyBorder="1" applyAlignment="1">
      <alignment horizontal="right" vertical="center" wrapText="1"/>
    </xf>
    <xf numFmtId="177" fontId="1" fillId="0" borderId="10" xfId="0" applyNumberFormat="1" applyFont="1" applyFill="1" applyBorder="1" applyAlignment="1">
      <alignment vertical="top"/>
    </xf>
    <xf numFmtId="0" fontId="57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0" fontId="68" fillId="0" borderId="10" xfId="0" applyFont="1" applyFill="1" applyBorder="1" applyAlignment="1">
      <alignment wrapText="1"/>
    </xf>
    <xf numFmtId="177" fontId="1" fillId="0" borderId="0" xfId="0" applyNumberFormat="1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horizontal="center" vertical="top" wrapText="1"/>
    </xf>
    <xf numFmtId="177" fontId="58" fillId="0" borderId="10" xfId="54" applyNumberFormat="1" applyFont="1" applyFill="1" applyBorder="1">
      <alignment/>
      <protection/>
    </xf>
    <xf numFmtId="177" fontId="1" fillId="0" borderId="10" xfId="0" applyNumberFormat="1" applyFont="1" applyFill="1" applyBorder="1" applyAlignment="1">
      <alignment horizontal="right" wrapText="1"/>
    </xf>
    <xf numFmtId="177" fontId="3" fillId="0" borderId="10" xfId="0" applyNumberFormat="1" applyFont="1" applyFill="1" applyBorder="1" applyAlignment="1">
      <alignment vertical="top"/>
    </xf>
    <xf numFmtId="0" fontId="58" fillId="0" borderId="11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9" fontId="57" fillId="0" borderId="10" xfId="0" applyNumberFormat="1" applyFont="1" applyFill="1" applyBorder="1" applyAlignment="1">
      <alignment vertical="top"/>
    </xf>
    <xf numFmtId="49" fontId="58" fillId="0" borderId="10" xfId="0" applyNumberFormat="1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7" fontId="58" fillId="0" borderId="10" xfId="0" applyNumberFormat="1" applyFont="1" applyFill="1" applyBorder="1" applyAlignment="1">
      <alignment vertical="top"/>
    </xf>
    <xf numFmtId="49" fontId="1" fillId="0" borderId="10" xfId="53" applyNumberFormat="1" applyFont="1" applyBorder="1" applyAlignment="1">
      <alignment horizontal="center" vertical="top" wrapText="1"/>
      <protection/>
    </xf>
    <xf numFmtId="0" fontId="1" fillId="0" borderId="10" xfId="53" applyFont="1" applyBorder="1" applyAlignment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C45" sqref="C45"/>
    </sheetView>
  </sheetViews>
  <sheetFormatPr defaultColWidth="9.00390625" defaultRowHeight="12.75"/>
  <cols>
    <col min="1" max="1" width="21.375" style="0" customWidth="1"/>
    <col min="2" max="2" width="47.25390625" style="0" customWidth="1"/>
    <col min="3" max="3" width="12.375" style="111" customWidth="1"/>
  </cols>
  <sheetData>
    <row r="1" spans="1:5" ht="15.75">
      <c r="A1" s="207" t="s">
        <v>32</v>
      </c>
      <c r="B1" s="207"/>
      <c r="C1" s="207"/>
      <c r="D1" s="3"/>
      <c r="E1" s="3"/>
    </row>
    <row r="2" spans="1:5" ht="15.75">
      <c r="A2" s="207" t="s">
        <v>579</v>
      </c>
      <c r="B2" s="207"/>
      <c r="C2" s="207"/>
      <c r="D2" s="3"/>
      <c r="E2" s="3"/>
    </row>
    <row r="3" spans="1:5" ht="15.75">
      <c r="A3" s="207" t="s">
        <v>20</v>
      </c>
      <c r="B3" s="207"/>
      <c r="C3" s="207"/>
      <c r="D3" s="3"/>
      <c r="E3" s="3"/>
    </row>
    <row r="4" spans="1:5" ht="15.75">
      <c r="A4" s="207" t="s">
        <v>351</v>
      </c>
      <c r="B4" s="207"/>
      <c r="C4" s="207"/>
      <c r="D4" s="3"/>
      <c r="E4" s="3"/>
    </row>
    <row r="5" spans="1:5" ht="15.75">
      <c r="A5" s="3"/>
      <c r="B5" s="3"/>
      <c r="C5" s="154"/>
      <c r="D5" s="3"/>
      <c r="E5" s="3"/>
    </row>
    <row r="6" spans="1:3" ht="15.75">
      <c r="A6" s="206" t="s">
        <v>34</v>
      </c>
      <c r="B6" s="206"/>
      <c r="C6" s="206"/>
    </row>
    <row r="7" spans="1:3" ht="15.75">
      <c r="A7" s="206" t="s">
        <v>581</v>
      </c>
      <c r="B7" s="206"/>
      <c r="C7" s="206"/>
    </row>
    <row r="8" spans="1:3" ht="15.75">
      <c r="A8" s="206"/>
      <c r="B8" s="206"/>
      <c r="C8" s="206"/>
    </row>
    <row r="9" spans="1:3" s="111" customFormat="1" ht="47.25">
      <c r="A9" s="144" t="s">
        <v>33</v>
      </c>
      <c r="B9" s="144" t="s">
        <v>31</v>
      </c>
      <c r="C9" s="144" t="s">
        <v>489</v>
      </c>
    </row>
    <row r="10" spans="1:3" s="111" customFormat="1" ht="33.75" customHeight="1">
      <c r="A10" s="145" t="s">
        <v>58</v>
      </c>
      <c r="B10" s="157" t="s">
        <v>519</v>
      </c>
      <c r="C10" s="123">
        <f>C11+C14+C17+C19+C23+C26+C33+C13+C31</f>
        <v>104092.4</v>
      </c>
    </row>
    <row r="11" spans="1:3" s="111" customFormat="1" ht="15.75">
      <c r="A11" s="16" t="s">
        <v>59</v>
      </c>
      <c r="B11" s="15" t="s">
        <v>35</v>
      </c>
      <c r="C11" s="123">
        <f>C12</f>
        <v>32393.2</v>
      </c>
    </row>
    <row r="12" spans="1:3" s="111" customFormat="1" ht="15.75">
      <c r="A12" s="13" t="s">
        <v>60</v>
      </c>
      <c r="B12" s="10" t="s">
        <v>36</v>
      </c>
      <c r="C12" s="33">
        <v>32393.2</v>
      </c>
    </row>
    <row r="13" spans="1:3" s="111" customFormat="1" ht="47.25">
      <c r="A13" s="146" t="s">
        <v>73</v>
      </c>
      <c r="B13" s="63" t="s">
        <v>74</v>
      </c>
      <c r="C13" s="115">
        <v>1096.5</v>
      </c>
    </row>
    <row r="14" spans="1:3" s="111" customFormat="1" ht="15.75">
      <c r="A14" s="16" t="s">
        <v>61</v>
      </c>
      <c r="B14" s="15" t="s">
        <v>37</v>
      </c>
      <c r="C14" s="123">
        <f>SUM(C15:C16)</f>
        <v>26000</v>
      </c>
    </row>
    <row r="15" spans="1:3" s="111" customFormat="1" ht="63">
      <c r="A15" s="13" t="s">
        <v>62</v>
      </c>
      <c r="B15" s="10" t="s">
        <v>38</v>
      </c>
      <c r="C15" s="188">
        <v>2000</v>
      </c>
    </row>
    <row r="16" spans="1:3" s="111" customFormat="1" ht="15.75">
      <c r="A16" s="13" t="s">
        <v>63</v>
      </c>
      <c r="B16" s="10" t="s">
        <v>39</v>
      </c>
      <c r="C16" s="188">
        <v>24000</v>
      </c>
    </row>
    <row r="17" spans="1:3" s="111" customFormat="1" ht="15.75">
      <c r="A17" s="16" t="s">
        <v>64</v>
      </c>
      <c r="B17" s="15" t="s">
        <v>40</v>
      </c>
      <c r="C17" s="123">
        <f>C18</f>
        <v>50</v>
      </c>
    </row>
    <row r="18" spans="1:3" s="111" customFormat="1" ht="110.25">
      <c r="A18" s="13" t="s">
        <v>65</v>
      </c>
      <c r="B18" s="10" t="s">
        <v>41</v>
      </c>
      <c r="C18" s="142">
        <v>50</v>
      </c>
    </row>
    <row r="19" spans="1:3" s="111" customFormat="1" ht="47.25">
      <c r="A19" s="16" t="s">
        <v>66</v>
      </c>
      <c r="B19" s="15" t="s">
        <v>42</v>
      </c>
      <c r="C19" s="123">
        <f>C20+C22+C21</f>
        <v>3817</v>
      </c>
    </row>
    <row r="20" spans="1:3" s="111" customFormat="1" ht="114" customHeight="1">
      <c r="A20" s="13" t="s">
        <v>67</v>
      </c>
      <c r="B20" s="10" t="s">
        <v>472</v>
      </c>
      <c r="C20" s="33">
        <v>1799.3</v>
      </c>
    </row>
    <row r="21" spans="1:3" s="111" customFormat="1" ht="114" customHeight="1">
      <c r="A21" s="147" t="s">
        <v>353</v>
      </c>
      <c r="B21" s="147" t="s">
        <v>354</v>
      </c>
      <c r="C21" s="33">
        <v>1614</v>
      </c>
    </row>
    <row r="22" spans="1:3" s="111" customFormat="1" ht="49.5" customHeight="1">
      <c r="A22" s="13" t="s">
        <v>492</v>
      </c>
      <c r="B22" s="147" t="s">
        <v>355</v>
      </c>
      <c r="C22" s="33">
        <v>403.7</v>
      </c>
    </row>
    <row r="23" spans="1:3" s="111" customFormat="1" ht="15.75">
      <c r="A23" s="16" t="s">
        <v>68</v>
      </c>
      <c r="B23" s="15" t="s">
        <v>52</v>
      </c>
      <c r="C23" s="123">
        <f>C24+C25</f>
        <v>800</v>
      </c>
    </row>
    <row r="24" spans="1:3" s="111" customFormat="1" ht="50.25" customHeight="1" hidden="1">
      <c r="A24" s="13" t="s">
        <v>469</v>
      </c>
      <c r="B24" s="10" t="s">
        <v>470</v>
      </c>
      <c r="C24" s="189">
        <v>0</v>
      </c>
    </row>
    <row r="25" spans="1:3" s="111" customFormat="1" ht="32.25" customHeight="1">
      <c r="A25" s="147" t="s">
        <v>588</v>
      </c>
      <c r="B25" s="8" t="s">
        <v>356</v>
      </c>
      <c r="C25" s="189">
        <f>200+200+200+200</f>
        <v>800</v>
      </c>
    </row>
    <row r="26" spans="1:3" s="111" customFormat="1" ht="31.5">
      <c r="A26" s="16" t="s">
        <v>69</v>
      </c>
      <c r="B26" s="15" t="s">
        <v>43</v>
      </c>
      <c r="C26" s="123">
        <f>C28+C30+C29+C27</f>
        <v>38248.7</v>
      </c>
    </row>
    <row r="27" spans="1:3" s="111" customFormat="1" ht="110.25">
      <c r="A27" s="13" t="s">
        <v>70</v>
      </c>
      <c r="B27" s="10" t="s">
        <v>44</v>
      </c>
      <c r="C27" s="33">
        <f>1000+134.5</f>
        <v>1134.5</v>
      </c>
    </row>
    <row r="28" spans="1:3" s="111" customFormat="1" ht="63">
      <c r="A28" s="13" t="s">
        <v>462</v>
      </c>
      <c r="B28" s="10" t="s">
        <v>357</v>
      </c>
      <c r="C28" s="33">
        <f>29100-2000-6251.8-13311.1</f>
        <v>7537.1</v>
      </c>
    </row>
    <row r="29" spans="1:3" s="111" customFormat="1" ht="85.5" customHeight="1">
      <c r="A29" s="13" t="s">
        <v>463</v>
      </c>
      <c r="B29" s="148" t="s">
        <v>471</v>
      </c>
      <c r="C29" s="33">
        <f>9249+20198.1</f>
        <v>29447.1</v>
      </c>
    </row>
    <row r="30" spans="1:3" s="111" customFormat="1" ht="110.25">
      <c r="A30" s="13" t="s">
        <v>665</v>
      </c>
      <c r="B30" s="10" t="s">
        <v>44</v>
      </c>
      <c r="C30" s="33">
        <v>130</v>
      </c>
    </row>
    <row r="31" spans="1:3" s="111" customFormat="1" ht="15.75">
      <c r="A31" s="195" t="s">
        <v>664</v>
      </c>
      <c r="B31" s="63" t="s">
        <v>666</v>
      </c>
      <c r="C31" s="115">
        <f>C32</f>
        <v>35</v>
      </c>
    </row>
    <row r="32" spans="1:3" s="111" customFormat="1" ht="110.25">
      <c r="A32" s="196" t="s">
        <v>663</v>
      </c>
      <c r="B32" s="35" t="s">
        <v>667</v>
      </c>
      <c r="C32" s="33">
        <v>35</v>
      </c>
    </row>
    <row r="33" spans="1:3" s="111" customFormat="1" ht="15.75">
      <c r="A33" s="14" t="s">
        <v>71</v>
      </c>
      <c r="B33" s="15" t="s">
        <v>45</v>
      </c>
      <c r="C33" s="123">
        <f>C34</f>
        <v>1652</v>
      </c>
    </row>
    <row r="34" spans="1:3" s="111" customFormat="1" ht="31.5">
      <c r="A34" s="149" t="s">
        <v>468</v>
      </c>
      <c r="B34" s="10" t="s">
        <v>358</v>
      </c>
      <c r="C34" s="142">
        <v>1652</v>
      </c>
    </row>
    <row r="35" spans="1:3" s="111" customFormat="1" ht="15.75">
      <c r="A35" s="16" t="s">
        <v>72</v>
      </c>
      <c r="B35" s="15" t="s">
        <v>46</v>
      </c>
      <c r="C35" s="123">
        <f>C36+C44+C41+C42+C37+C40+C38+C43+C39</f>
        <v>42193.7</v>
      </c>
    </row>
    <row r="36" spans="1:3" s="111" customFormat="1" ht="31.5">
      <c r="A36" s="13" t="s">
        <v>668</v>
      </c>
      <c r="B36" s="10" t="s">
        <v>359</v>
      </c>
      <c r="C36" s="33">
        <v>7244.2</v>
      </c>
    </row>
    <row r="37" spans="1:3" s="111" customFormat="1" ht="126">
      <c r="A37" s="150" t="s">
        <v>584</v>
      </c>
      <c r="B37" s="151" t="s">
        <v>360</v>
      </c>
      <c r="C37" s="33">
        <f>429.5+933.8</f>
        <v>1363.3</v>
      </c>
    </row>
    <row r="38" spans="1:3" s="111" customFormat="1" ht="49.5" customHeight="1">
      <c r="A38" s="13" t="s">
        <v>583</v>
      </c>
      <c r="B38" s="151" t="s">
        <v>490</v>
      </c>
      <c r="C38" s="33">
        <f>5546.3-1870.5</f>
        <v>3675.8</v>
      </c>
    </row>
    <row r="39" spans="1:3" s="111" customFormat="1" ht="49.5" customHeight="1">
      <c r="A39" s="13" t="s">
        <v>648</v>
      </c>
      <c r="B39" s="151" t="s">
        <v>649</v>
      </c>
      <c r="C39" s="33">
        <v>13760</v>
      </c>
    </row>
    <row r="40" spans="1:3" s="111" customFormat="1" ht="31.5">
      <c r="A40" s="150" t="s">
        <v>585</v>
      </c>
      <c r="B40" s="151" t="s">
        <v>493</v>
      </c>
      <c r="C40" s="33">
        <f>4818.5+2136.7+1500+359+5470.4+214.5</f>
        <v>14499.1</v>
      </c>
    </row>
    <row r="41" spans="1:3" s="111" customFormat="1" ht="66" customHeight="1">
      <c r="A41" s="152" t="s">
        <v>586</v>
      </c>
      <c r="B41" s="10" t="s">
        <v>473</v>
      </c>
      <c r="C41" s="33">
        <f>562.8-28.5</f>
        <v>534.3</v>
      </c>
    </row>
    <row r="42" spans="1:3" s="111" customFormat="1" ht="47.25">
      <c r="A42" s="152" t="s">
        <v>515</v>
      </c>
      <c r="B42" s="148" t="s">
        <v>474</v>
      </c>
      <c r="C42" s="33">
        <v>7</v>
      </c>
    </row>
    <row r="43" spans="1:3" s="111" customFormat="1" ht="78.75" hidden="1">
      <c r="A43" s="6" t="s">
        <v>630</v>
      </c>
      <c r="B43" s="11" t="s">
        <v>631</v>
      </c>
      <c r="C43" s="33">
        <f>1500-1500</f>
        <v>0</v>
      </c>
    </row>
    <row r="44" spans="1:7" s="111" customFormat="1" ht="33" customHeight="1">
      <c r="A44" s="13" t="s">
        <v>491</v>
      </c>
      <c r="B44" s="10" t="s">
        <v>361</v>
      </c>
      <c r="C44" s="189">
        <f>200+430+200+280</f>
        <v>1110</v>
      </c>
      <c r="G44" s="153"/>
    </row>
    <row r="45" spans="1:3" s="111" customFormat="1" ht="15.75">
      <c r="A45" s="205" t="s">
        <v>47</v>
      </c>
      <c r="B45" s="205"/>
      <c r="C45" s="123">
        <f>C10+C35</f>
        <v>146286.09999999998</v>
      </c>
    </row>
    <row r="46" spans="1:3" ht="15.75">
      <c r="A46" s="1"/>
      <c r="B46" s="1"/>
      <c r="C46" s="155"/>
    </row>
    <row r="47" ht="15.75">
      <c r="C47" s="156"/>
    </row>
    <row r="49" ht="12.75">
      <c r="C49" s="153"/>
    </row>
    <row r="50" ht="12.75">
      <c r="C50" s="153"/>
    </row>
    <row r="51" ht="12.75">
      <c r="C51" s="153"/>
    </row>
  </sheetData>
  <sheetProtection/>
  <mergeCells count="8">
    <mergeCell ref="A45:B45"/>
    <mergeCell ref="A6:C6"/>
    <mergeCell ref="A7:C7"/>
    <mergeCell ref="A8:C8"/>
    <mergeCell ref="A1:C1"/>
    <mergeCell ref="A2:C2"/>
    <mergeCell ref="A3:C3"/>
    <mergeCell ref="A4:C4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3">
      <selection activeCell="H30" sqref="H30"/>
    </sheetView>
  </sheetViews>
  <sheetFormatPr defaultColWidth="9.00390625" defaultRowHeight="12.75"/>
  <cols>
    <col min="1" max="1" width="26.625" style="0" customWidth="1"/>
    <col min="2" max="2" width="41.75390625" style="0" customWidth="1"/>
    <col min="3" max="3" width="13.375" style="0" customWidth="1"/>
  </cols>
  <sheetData>
    <row r="2" spans="1:3" ht="15.75">
      <c r="A2" s="207" t="s">
        <v>669</v>
      </c>
      <c r="B2" s="207"/>
      <c r="C2" s="207"/>
    </row>
    <row r="3" spans="1:3" ht="15.75">
      <c r="A3" s="207" t="s">
        <v>19</v>
      </c>
      <c r="B3" s="207"/>
      <c r="C3" s="207"/>
    </row>
    <row r="4" spans="1:3" ht="15.75">
      <c r="A4" s="207" t="s">
        <v>20</v>
      </c>
      <c r="B4" s="207"/>
      <c r="C4" s="207"/>
    </row>
    <row r="5" spans="1:3" ht="15.75">
      <c r="A5" s="207" t="s">
        <v>352</v>
      </c>
      <c r="B5" s="207"/>
      <c r="C5" s="207"/>
    </row>
    <row r="6" spans="1:3" ht="15.75">
      <c r="A6" s="3"/>
      <c r="B6" s="3"/>
      <c r="C6" s="3"/>
    </row>
    <row r="7" spans="1:3" ht="15.75">
      <c r="A7" s="206" t="s">
        <v>46</v>
      </c>
      <c r="B7" s="206"/>
      <c r="C7" s="206"/>
    </row>
    <row r="8" spans="1:3" ht="15.75">
      <c r="A8" s="208" t="s">
        <v>670</v>
      </c>
      <c r="B8" s="208"/>
      <c r="C8" s="208"/>
    </row>
    <row r="9" spans="1:3" ht="15.75">
      <c r="A9" s="208" t="s">
        <v>671</v>
      </c>
      <c r="B9" s="208"/>
      <c r="C9" s="208"/>
    </row>
    <row r="11" spans="1:3" ht="33" customHeight="1">
      <c r="A11" s="197" t="s">
        <v>672</v>
      </c>
      <c r="B11" s="7" t="s">
        <v>673</v>
      </c>
      <c r="C11" s="198" t="s">
        <v>674</v>
      </c>
    </row>
    <row r="12" spans="1:3" ht="18.75" customHeight="1">
      <c r="A12" s="199">
        <v>20000000000000000</v>
      </c>
      <c r="B12" s="200" t="s">
        <v>46</v>
      </c>
      <c r="C12" s="123">
        <f>C13+C18+C19+C17+C15+C14+C20+C16</f>
        <v>41083.7</v>
      </c>
    </row>
    <row r="13" spans="1:3" ht="47.25">
      <c r="A13" s="13" t="s">
        <v>668</v>
      </c>
      <c r="B13" s="10" t="s">
        <v>359</v>
      </c>
      <c r="C13" s="201">
        <v>7244.2</v>
      </c>
    </row>
    <row r="14" spans="1:3" ht="63" customHeight="1">
      <c r="A14" s="13" t="s">
        <v>583</v>
      </c>
      <c r="B14" s="151" t="s">
        <v>490</v>
      </c>
      <c r="C14" s="201">
        <f>5546.3-1870.5</f>
        <v>3675.8</v>
      </c>
    </row>
    <row r="15" spans="1:3" ht="147" customHeight="1">
      <c r="A15" s="202" t="s">
        <v>675</v>
      </c>
      <c r="B15" s="203" t="s">
        <v>360</v>
      </c>
      <c r="C15" s="201">
        <f>429.5+933.8</f>
        <v>1363.3</v>
      </c>
    </row>
    <row r="16" spans="1:3" ht="63" customHeight="1">
      <c r="A16" s="13" t="s">
        <v>648</v>
      </c>
      <c r="B16" s="151" t="s">
        <v>649</v>
      </c>
      <c r="C16" s="201">
        <v>13760</v>
      </c>
    </row>
    <row r="17" spans="1:3" ht="39.75" customHeight="1">
      <c r="A17" s="202" t="s">
        <v>676</v>
      </c>
      <c r="B17" s="203" t="s">
        <v>493</v>
      </c>
      <c r="C17" s="201">
        <f>4818.5+2136.7+1500+359+5470.4+214.5</f>
        <v>14499.1</v>
      </c>
    </row>
    <row r="18" spans="1:3" ht="82.5" customHeight="1">
      <c r="A18" s="6" t="s">
        <v>586</v>
      </c>
      <c r="B18" s="204" t="s">
        <v>473</v>
      </c>
      <c r="C18" s="201">
        <f>562.8-28.5</f>
        <v>534.3</v>
      </c>
    </row>
    <row r="19" spans="1:3" ht="74.25" customHeight="1">
      <c r="A19" s="6" t="s">
        <v>677</v>
      </c>
      <c r="B19" s="11" t="s">
        <v>474</v>
      </c>
      <c r="C19" s="201">
        <v>7</v>
      </c>
    </row>
  </sheetData>
  <sheetProtection/>
  <mergeCells count="7">
    <mergeCell ref="A9:C9"/>
    <mergeCell ref="A2:C2"/>
    <mergeCell ref="A3:C3"/>
    <mergeCell ref="A4:C4"/>
    <mergeCell ref="A5:C5"/>
    <mergeCell ref="A7:C7"/>
    <mergeCell ref="A8:C8"/>
  </mergeCells>
  <printOptions/>
  <pageMargins left="1.1023622047244095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7"/>
  <sheetViews>
    <sheetView zoomScale="110" zoomScaleNormal="110" workbookViewId="0" topLeftCell="A1">
      <selection activeCell="G6" sqref="G6"/>
    </sheetView>
  </sheetViews>
  <sheetFormatPr defaultColWidth="9.00390625" defaultRowHeight="12.75"/>
  <cols>
    <col min="1" max="1" width="89.375" style="0" customWidth="1"/>
    <col min="2" max="2" width="17.875" style="0" customWidth="1"/>
    <col min="5" max="5" width="12.375" style="0" customWidth="1"/>
    <col min="7" max="7" width="21.375" style="0" customWidth="1"/>
  </cols>
  <sheetData>
    <row r="1" spans="1:5" ht="15.75">
      <c r="A1" s="207" t="s">
        <v>50</v>
      </c>
      <c r="B1" s="207"/>
      <c r="C1" s="207"/>
      <c r="D1" s="207"/>
      <c r="E1" s="207"/>
    </row>
    <row r="2" spans="1:5" ht="17.25" customHeight="1">
      <c r="A2" s="207" t="s">
        <v>579</v>
      </c>
      <c r="B2" s="207"/>
      <c r="C2" s="207"/>
      <c r="D2" s="207"/>
      <c r="E2" s="207"/>
    </row>
    <row r="3" spans="1:5" ht="13.5" customHeight="1">
      <c r="A3" s="207" t="s">
        <v>20</v>
      </c>
      <c r="B3" s="207"/>
      <c r="C3" s="207"/>
      <c r="D3" s="207"/>
      <c r="E3" s="207"/>
    </row>
    <row r="4" spans="1:5" ht="15.75">
      <c r="A4" s="207" t="s">
        <v>367</v>
      </c>
      <c r="B4" s="207"/>
      <c r="C4" s="207"/>
      <c r="D4" s="207"/>
      <c r="E4" s="207"/>
    </row>
    <row r="6" spans="1:5" ht="103.5" customHeight="1">
      <c r="A6" s="209" t="s">
        <v>582</v>
      </c>
      <c r="B6" s="209"/>
      <c r="C6" s="209"/>
      <c r="D6" s="209"/>
      <c r="E6" s="209"/>
    </row>
    <row r="8" spans="1:5" ht="31.5">
      <c r="A8" s="19" t="s">
        <v>31</v>
      </c>
      <c r="B8" s="18" t="s">
        <v>75</v>
      </c>
      <c r="C8" s="18" t="s">
        <v>76</v>
      </c>
      <c r="D8" s="18" t="s">
        <v>77</v>
      </c>
      <c r="E8" s="183" t="s">
        <v>78</v>
      </c>
    </row>
    <row r="9" spans="1:7" ht="66.75" customHeight="1">
      <c r="A9" s="17" t="s">
        <v>527</v>
      </c>
      <c r="B9" s="70" t="s">
        <v>373</v>
      </c>
      <c r="C9" s="70"/>
      <c r="D9" s="71"/>
      <c r="E9" s="115">
        <f>E10+E20+E26+E34+E38+E16</f>
        <v>18894</v>
      </c>
      <c r="G9" s="119"/>
    </row>
    <row r="10" spans="1:5" ht="18" customHeight="1">
      <c r="A10" s="35" t="s">
        <v>532</v>
      </c>
      <c r="B10" s="75" t="s">
        <v>371</v>
      </c>
      <c r="C10" s="167"/>
      <c r="D10" s="168"/>
      <c r="E10" s="62">
        <f>E11</f>
        <v>4106.4</v>
      </c>
    </row>
    <row r="11" spans="1:5" ht="15.75">
      <c r="A11" s="8" t="s">
        <v>540</v>
      </c>
      <c r="B11" s="75" t="s">
        <v>533</v>
      </c>
      <c r="C11" s="75"/>
      <c r="D11" s="76"/>
      <c r="E11" s="33">
        <f>E12+E14</f>
        <v>4106.4</v>
      </c>
    </row>
    <row r="12" spans="1:5" ht="31.5">
      <c r="A12" s="23" t="s">
        <v>495</v>
      </c>
      <c r="B12" s="75" t="s">
        <v>533</v>
      </c>
      <c r="C12" s="75">
        <v>200</v>
      </c>
      <c r="D12" s="76"/>
      <c r="E12" s="33">
        <f>E13</f>
        <v>3579.6</v>
      </c>
    </row>
    <row r="13" spans="1:5" ht="15.75">
      <c r="A13" s="8" t="s">
        <v>5</v>
      </c>
      <c r="B13" s="75" t="s">
        <v>533</v>
      </c>
      <c r="C13" s="75">
        <v>200</v>
      </c>
      <c r="D13" s="76" t="s">
        <v>16</v>
      </c>
      <c r="E13" s="33">
        <f>3247.1+36.5+16+280</f>
        <v>3579.6</v>
      </c>
    </row>
    <row r="14" spans="1:5" ht="15.75">
      <c r="A14" s="143" t="s">
        <v>504</v>
      </c>
      <c r="B14" s="75" t="s">
        <v>533</v>
      </c>
      <c r="C14" s="75">
        <v>400</v>
      </c>
      <c r="D14" s="76"/>
      <c r="E14" s="33">
        <f>E15</f>
        <v>526.8</v>
      </c>
    </row>
    <row r="15" spans="1:5" ht="15.75">
      <c r="A15" s="8" t="s">
        <v>5</v>
      </c>
      <c r="B15" s="75" t="s">
        <v>533</v>
      </c>
      <c r="C15" s="75">
        <v>400</v>
      </c>
      <c r="D15" s="76" t="s">
        <v>16</v>
      </c>
      <c r="E15" s="33">
        <f>542.8-16</f>
        <v>526.8</v>
      </c>
    </row>
    <row r="16" spans="1:5" ht="15.75">
      <c r="A16" s="35" t="s">
        <v>651</v>
      </c>
      <c r="B16" s="75" t="s">
        <v>374</v>
      </c>
      <c r="C16" s="75"/>
      <c r="D16" s="76"/>
      <c r="E16" s="33">
        <f>E17</f>
        <v>9994.1</v>
      </c>
    </row>
    <row r="17" spans="1:5" ht="15.75">
      <c r="A17" s="143" t="s">
        <v>656</v>
      </c>
      <c r="B17" s="75" t="s">
        <v>652</v>
      </c>
      <c r="C17" s="75"/>
      <c r="D17" s="76"/>
      <c r="E17" s="33">
        <f>E18</f>
        <v>9994.1</v>
      </c>
    </row>
    <row r="18" spans="1:5" ht="15.75">
      <c r="A18" s="143" t="s">
        <v>504</v>
      </c>
      <c r="B18" s="75" t="s">
        <v>652</v>
      </c>
      <c r="C18" s="75">
        <v>400</v>
      </c>
      <c r="D18" s="76"/>
      <c r="E18" s="33">
        <f>E19</f>
        <v>9994.1</v>
      </c>
    </row>
    <row r="19" spans="1:5" ht="15.75">
      <c r="A19" s="35" t="s">
        <v>4</v>
      </c>
      <c r="B19" s="75" t="s">
        <v>652</v>
      </c>
      <c r="C19" s="75">
        <v>400</v>
      </c>
      <c r="D19" s="76" t="s">
        <v>15</v>
      </c>
      <c r="E19" s="33">
        <f>1246.2+8747.9</f>
        <v>9994.1</v>
      </c>
    </row>
    <row r="20" spans="1:5" ht="15.75">
      <c r="A20" s="35" t="s">
        <v>534</v>
      </c>
      <c r="B20" s="75" t="s">
        <v>378</v>
      </c>
      <c r="C20" s="75"/>
      <c r="D20" s="76"/>
      <c r="E20" s="33">
        <f>E21</f>
        <v>200.6</v>
      </c>
    </row>
    <row r="21" spans="1:5" ht="15.75">
      <c r="A21" s="35" t="s">
        <v>541</v>
      </c>
      <c r="B21" s="75" t="s">
        <v>544</v>
      </c>
      <c r="C21" s="75"/>
      <c r="D21" s="76"/>
      <c r="E21" s="33">
        <f>E22+E24</f>
        <v>200.6</v>
      </c>
    </row>
    <row r="22" spans="1:5" ht="31.5">
      <c r="A22" s="23" t="s">
        <v>495</v>
      </c>
      <c r="B22" s="75" t="s">
        <v>544</v>
      </c>
      <c r="C22" s="75">
        <v>200</v>
      </c>
      <c r="D22" s="76"/>
      <c r="E22" s="33">
        <f>E23</f>
        <v>62.5</v>
      </c>
    </row>
    <row r="23" spans="1:5" ht="15.75">
      <c r="A23" s="35" t="s">
        <v>4</v>
      </c>
      <c r="B23" s="75" t="s">
        <v>544</v>
      </c>
      <c r="C23" s="75">
        <v>200</v>
      </c>
      <c r="D23" s="76" t="s">
        <v>15</v>
      </c>
      <c r="E23" s="33">
        <v>62.5</v>
      </c>
    </row>
    <row r="24" spans="1:5" ht="18" customHeight="1">
      <c r="A24" s="143" t="s">
        <v>504</v>
      </c>
      <c r="B24" s="75" t="s">
        <v>544</v>
      </c>
      <c r="C24" s="75">
        <v>400</v>
      </c>
      <c r="D24" s="76"/>
      <c r="E24" s="33">
        <f>E25</f>
        <v>138.1</v>
      </c>
    </row>
    <row r="25" spans="1:5" ht="15.75">
      <c r="A25" s="35" t="s">
        <v>4</v>
      </c>
      <c r="B25" s="75" t="s">
        <v>544</v>
      </c>
      <c r="C25" s="75">
        <v>400</v>
      </c>
      <c r="D25" s="76" t="s">
        <v>15</v>
      </c>
      <c r="E25" s="33">
        <v>138.1</v>
      </c>
    </row>
    <row r="26" spans="1:5" ht="15.75">
      <c r="A26" s="8" t="s">
        <v>542</v>
      </c>
      <c r="B26" s="75" t="s">
        <v>382</v>
      </c>
      <c r="C26" s="75"/>
      <c r="D26" s="76"/>
      <c r="E26" s="33">
        <f>E27</f>
        <v>1727.6</v>
      </c>
    </row>
    <row r="27" spans="1:5" ht="15.75">
      <c r="A27" s="35" t="s">
        <v>543</v>
      </c>
      <c r="B27" s="75" t="s">
        <v>545</v>
      </c>
      <c r="C27" s="75"/>
      <c r="D27" s="76"/>
      <c r="E27" s="33">
        <f>E28+E32+E30</f>
        <v>1727.6</v>
      </c>
    </row>
    <row r="28" spans="1:5" ht="31.5">
      <c r="A28" s="23" t="s">
        <v>495</v>
      </c>
      <c r="B28" s="75" t="s">
        <v>545</v>
      </c>
      <c r="C28" s="75">
        <v>200</v>
      </c>
      <c r="D28" s="76"/>
      <c r="E28" s="33">
        <f>E29</f>
        <v>57</v>
      </c>
    </row>
    <row r="29" spans="1:5" ht="15.75">
      <c r="A29" s="35" t="s">
        <v>4</v>
      </c>
      <c r="B29" s="75" t="s">
        <v>545</v>
      </c>
      <c r="C29" s="75">
        <v>200</v>
      </c>
      <c r="D29" s="76" t="s">
        <v>15</v>
      </c>
      <c r="E29" s="33">
        <f>57+17.5-17.5</f>
        <v>57</v>
      </c>
    </row>
    <row r="30" spans="1:5" ht="31.5">
      <c r="A30" s="23" t="s">
        <v>495</v>
      </c>
      <c r="B30" s="75" t="s">
        <v>545</v>
      </c>
      <c r="C30" s="75">
        <v>200</v>
      </c>
      <c r="D30" s="76"/>
      <c r="E30" s="33">
        <f>E31</f>
        <v>17.5</v>
      </c>
    </row>
    <row r="31" spans="1:5" ht="15.75">
      <c r="A31" s="35" t="s">
        <v>5</v>
      </c>
      <c r="B31" s="75" t="s">
        <v>545</v>
      </c>
      <c r="C31" s="75">
        <v>200</v>
      </c>
      <c r="D31" s="76" t="s">
        <v>16</v>
      </c>
      <c r="E31" s="33">
        <v>17.5</v>
      </c>
    </row>
    <row r="32" spans="1:5" ht="18" customHeight="1">
      <c r="A32" s="143" t="s">
        <v>504</v>
      </c>
      <c r="B32" s="75" t="s">
        <v>545</v>
      </c>
      <c r="C32" s="75">
        <v>400</v>
      </c>
      <c r="D32" s="76"/>
      <c r="E32" s="33">
        <f>E33</f>
        <v>1653.1</v>
      </c>
    </row>
    <row r="33" spans="1:5" ht="15.75">
      <c r="A33" s="35" t="s">
        <v>5</v>
      </c>
      <c r="B33" s="75" t="s">
        <v>545</v>
      </c>
      <c r="C33" s="75">
        <v>400</v>
      </c>
      <c r="D33" s="76" t="s">
        <v>16</v>
      </c>
      <c r="E33" s="33">
        <f>1667+150-163.9</f>
        <v>1653.1</v>
      </c>
    </row>
    <row r="34" spans="1:5" ht="18" customHeight="1" hidden="1">
      <c r="A34" s="8" t="s">
        <v>535</v>
      </c>
      <c r="B34" s="75" t="s">
        <v>384</v>
      </c>
      <c r="C34" s="75"/>
      <c r="D34" s="76"/>
      <c r="E34" s="33">
        <f>E35</f>
        <v>0</v>
      </c>
    </row>
    <row r="35" spans="1:5" ht="17.25" customHeight="1" hidden="1">
      <c r="A35" s="23" t="s">
        <v>574</v>
      </c>
      <c r="B35" s="75" t="s">
        <v>546</v>
      </c>
      <c r="C35" s="75"/>
      <c r="D35" s="76"/>
      <c r="E35" s="33">
        <f>E36</f>
        <v>0</v>
      </c>
    </row>
    <row r="36" spans="1:5" ht="15.75" hidden="1">
      <c r="A36" s="143" t="s">
        <v>504</v>
      </c>
      <c r="B36" s="75" t="s">
        <v>546</v>
      </c>
      <c r="C36" s="75">
        <v>400</v>
      </c>
      <c r="D36" s="76"/>
      <c r="E36" s="33">
        <f>E37</f>
        <v>0</v>
      </c>
    </row>
    <row r="37" spans="1:5" ht="15.75" hidden="1">
      <c r="A37" s="35" t="s">
        <v>4</v>
      </c>
      <c r="B37" s="75" t="s">
        <v>537</v>
      </c>
      <c r="C37" s="75">
        <v>400</v>
      </c>
      <c r="D37" s="76" t="s">
        <v>15</v>
      </c>
      <c r="E37" s="33">
        <f>985-904.8-80.2</f>
        <v>0</v>
      </c>
    </row>
    <row r="38" spans="1:5" ht="15.75">
      <c r="A38" s="8" t="s">
        <v>536</v>
      </c>
      <c r="B38" s="73" t="s">
        <v>572</v>
      </c>
      <c r="C38" s="75"/>
      <c r="D38" s="76"/>
      <c r="E38" s="33">
        <f>E39</f>
        <v>2865.3</v>
      </c>
    </row>
    <row r="39" spans="1:5" ht="15.75">
      <c r="A39" s="8" t="s">
        <v>539</v>
      </c>
      <c r="B39" s="73" t="s">
        <v>573</v>
      </c>
      <c r="C39" s="75"/>
      <c r="D39" s="76"/>
      <c r="E39" s="33">
        <f>E40+E42</f>
        <v>2865.3</v>
      </c>
    </row>
    <row r="40" spans="1:5" ht="31.5">
      <c r="A40" s="23" t="s">
        <v>495</v>
      </c>
      <c r="B40" s="73" t="s">
        <v>573</v>
      </c>
      <c r="C40" s="75">
        <v>200</v>
      </c>
      <c r="D40" s="76"/>
      <c r="E40" s="33">
        <f>E41</f>
        <v>2715.3</v>
      </c>
    </row>
    <row r="41" spans="1:5" ht="15.75">
      <c r="A41" s="8" t="s">
        <v>3</v>
      </c>
      <c r="B41" s="73" t="s">
        <v>573</v>
      </c>
      <c r="C41" s="75">
        <v>200</v>
      </c>
      <c r="D41" s="76" t="s">
        <v>14</v>
      </c>
      <c r="E41" s="33">
        <f>2253+112.3+350</f>
        <v>2715.3</v>
      </c>
    </row>
    <row r="42" spans="1:5" ht="15.75">
      <c r="A42" s="143" t="s">
        <v>503</v>
      </c>
      <c r="B42" s="73" t="s">
        <v>573</v>
      </c>
      <c r="C42" s="75"/>
      <c r="D42" s="76"/>
      <c r="E42" s="33">
        <f>E43</f>
        <v>150</v>
      </c>
    </row>
    <row r="43" spans="1:5" ht="15.75">
      <c r="A43" s="8" t="s">
        <v>3</v>
      </c>
      <c r="B43" s="73" t="s">
        <v>573</v>
      </c>
      <c r="C43" s="75">
        <v>800</v>
      </c>
      <c r="D43" s="76" t="s">
        <v>14</v>
      </c>
      <c r="E43" s="33">
        <v>150</v>
      </c>
    </row>
    <row r="44" spans="1:5" ht="63">
      <c r="A44" s="63" t="s">
        <v>528</v>
      </c>
      <c r="B44" s="70" t="s">
        <v>387</v>
      </c>
      <c r="C44" s="70"/>
      <c r="D44" s="71"/>
      <c r="E44" s="115">
        <f>E45+E53+E59+E65+E73+E80</f>
        <v>14572.599999999999</v>
      </c>
    </row>
    <row r="45" spans="1:5" ht="36" customHeight="1">
      <c r="A45" s="2" t="s">
        <v>547</v>
      </c>
      <c r="B45" s="73" t="s">
        <v>558</v>
      </c>
      <c r="C45" s="73"/>
      <c r="D45" s="74"/>
      <c r="E45" s="33">
        <f>E46</f>
        <v>2672.5</v>
      </c>
    </row>
    <row r="46" spans="1:5" ht="15.75">
      <c r="A46" s="29" t="s">
        <v>513</v>
      </c>
      <c r="B46" s="73" t="s">
        <v>559</v>
      </c>
      <c r="C46" s="73"/>
      <c r="D46" s="74"/>
      <c r="E46" s="33">
        <f>E47+E49+E51</f>
        <v>2672.5</v>
      </c>
    </row>
    <row r="47" spans="1:5" ht="39.75" customHeight="1">
      <c r="A47" s="98" t="s">
        <v>495</v>
      </c>
      <c r="B47" s="73" t="s">
        <v>559</v>
      </c>
      <c r="C47" s="73">
        <v>200</v>
      </c>
      <c r="D47" s="74"/>
      <c r="E47" s="33">
        <f>E48</f>
        <v>1227.6000000000001</v>
      </c>
    </row>
    <row r="48" spans="1:5" ht="15.75">
      <c r="A48" s="23" t="s">
        <v>1</v>
      </c>
      <c r="B48" s="73" t="s">
        <v>559</v>
      </c>
      <c r="C48" s="73">
        <v>200</v>
      </c>
      <c r="D48" s="74" t="s">
        <v>27</v>
      </c>
      <c r="E48" s="33">
        <f>1346.2+116.7+29.7-265</f>
        <v>1227.6000000000001</v>
      </c>
    </row>
    <row r="49" spans="1:5" ht="15.75">
      <c r="A49" s="2" t="s">
        <v>494</v>
      </c>
      <c r="B49" s="73" t="s">
        <v>559</v>
      </c>
      <c r="C49" s="73">
        <v>300</v>
      </c>
      <c r="D49" s="74"/>
      <c r="E49" s="33">
        <f>E50</f>
        <v>10</v>
      </c>
    </row>
    <row r="50" spans="1:5" ht="15.75">
      <c r="A50" s="23" t="s">
        <v>1</v>
      </c>
      <c r="B50" s="73" t="s">
        <v>559</v>
      </c>
      <c r="C50" s="73">
        <v>300</v>
      </c>
      <c r="D50" s="74" t="s">
        <v>27</v>
      </c>
      <c r="E50" s="33">
        <v>10</v>
      </c>
    </row>
    <row r="51" spans="1:5" ht="31.5">
      <c r="A51" s="143" t="s">
        <v>522</v>
      </c>
      <c r="B51" s="73" t="s">
        <v>482</v>
      </c>
      <c r="C51" s="73">
        <v>600</v>
      </c>
      <c r="D51" s="74"/>
      <c r="E51" s="33">
        <f>E52</f>
        <v>1434.8999999999999</v>
      </c>
    </row>
    <row r="52" spans="1:5" ht="15.75">
      <c r="A52" s="23" t="s">
        <v>1</v>
      </c>
      <c r="B52" s="73" t="s">
        <v>482</v>
      </c>
      <c r="C52" s="73">
        <v>600</v>
      </c>
      <c r="D52" s="74" t="s">
        <v>27</v>
      </c>
      <c r="E52" s="33">
        <f>1654.6+170.3+80-470</f>
        <v>1434.8999999999999</v>
      </c>
    </row>
    <row r="53" spans="1:5" ht="30" customHeight="1">
      <c r="A53" s="2" t="s">
        <v>548</v>
      </c>
      <c r="B53" s="75" t="s">
        <v>560</v>
      </c>
      <c r="C53" s="73"/>
      <c r="D53" s="74"/>
      <c r="E53" s="33">
        <f>E54</f>
        <v>264</v>
      </c>
    </row>
    <row r="54" spans="1:5" ht="15.75">
      <c r="A54" s="29" t="s">
        <v>129</v>
      </c>
      <c r="B54" s="75" t="s">
        <v>561</v>
      </c>
      <c r="C54" s="73"/>
      <c r="D54" s="74"/>
      <c r="E54" s="33">
        <f>E55+E57</f>
        <v>264</v>
      </c>
    </row>
    <row r="55" spans="1:5" ht="31.5">
      <c r="A55" s="98" t="s">
        <v>495</v>
      </c>
      <c r="B55" s="75" t="s">
        <v>561</v>
      </c>
      <c r="C55" s="73">
        <v>200</v>
      </c>
      <c r="D55" s="74"/>
      <c r="E55" s="33">
        <f>E56</f>
        <v>264</v>
      </c>
    </row>
    <row r="56" spans="1:5" ht="15.75">
      <c r="A56" s="23" t="s">
        <v>1</v>
      </c>
      <c r="B56" s="75" t="s">
        <v>561</v>
      </c>
      <c r="C56" s="73">
        <v>200</v>
      </c>
      <c r="D56" s="74" t="s">
        <v>27</v>
      </c>
      <c r="E56" s="33">
        <f>344-80</f>
        <v>264</v>
      </c>
    </row>
    <row r="57" spans="1:5" ht="31.5" hidden="1">
      <c r="A57" s="143" t="s">
        <v>522</v>
      </c>
      <c r="B57" s="75" t="s">
        <v>561</v>
      </c>
      <c r="C57" s="73">
        <v>600</v>
      </c>
      <c r="D57" s="74"/>
      <c r="E57" s="33">
        <f>E58</f>
        <v>0</v>
      </c>
    </row>
    <row r="58" spans="1:5" ht="15.75" hidden="1">
      <c r="A58" s="23" t="s">
        <v>1</v>
      </c>
      <c r="B58" s="75" t="s">
        <v>561</v>
      </c>
      <c r="C58" s="73">
        <v>600</v>
      </c>
      <c r="D58" s="74" t="s">
        <v>27</v>
      </c>
      <c r="E58" s="33">
        <v>0</v>
      </c>
    </row>
    <row r="59" spans="1:5" ht="31.5">
      <c r="A59" s="2" t="s">
        <v>618</v>
      </c>
      <c r="B59" s="73" t="s">
        <v>562</v>
      </c>
      <c r="C59" s="73"/>
      <c r="D59" s="74"/>
      <c r="E59" s="33">
        <f>E60</f>
        <v>78.2</v>
      </c>
    </row>
    <row r="60" spans="1:5" ht="15.75">
      <c r="A60" s="29" t="s">
        <v>483</v>
      </c>
      <c r="B60" s="73" t="s">
        <v>551</v>
      </c>
      <c r="C60" s="73"/>
      <c r="D60" s="74"/>
      <c r="E60" s="33">
        <f>E63+E61</f>
        <v>78.2</v>
      </c>
    </row>
    <row r="61" spans="1:5" ht="31.5">
      <c r="A61" s="98" t="s">
        <v>495</v>
      </c>
      <c r="B61" s="73" t="s">
        <v>551</v>
      </c>
      <c r="C61" s="73">
        <v>200</v>
      </c>
      <c r="D61" s="74"/>
      <c r="E61" s="33">
        <f>E62</f>
        <v>56.2</v>
      </c>
    </row>
    <row r="62" spans="1:5" ht="15.75">
      <c r="A62" s="7" t="s">
        <v>28</v>
      </c>
      <c r="B62" s="73" t="s">
        <v>551</v>
      </c>
      <c r="C62" s="73">
        <v>200</v>
      </c>
      <c r="D62" s="74" t="s">
        <v>29</v>
      </c>
      <c r="E62" s="33">
        <v>56.2</v>
      </c>
    </row>
    <row r="63" spans="1:5" ht="15.75">
      <c r="A63" s="2" t="s">
        <v>494</v>
      </c>
      <c r="B63" s="73" t="s">
        <v>551</v>
      </c>
      <c r="C63" s="73">
        <v>300</v>
      </c>
      <c r="D63" s="74"/>
      <c r="E63" s="33">
        <f>E64</f>
        <v>22</v>
      </c>
    </row>
    <row r="64" spans="1:5" ht="15.75">
      <c r="A64" s="7" t="s">
        <v>28</v>
      </c>
      <c r="B64" s="73" t="s">
        <v>551</v>
      </c>
      <c r="C64" s="73">
        <v>300</v>
      </c>
      <c r="D64" s="74" t="s">
        <v>29</v>
      </c>
      <c r="E64" s="33">
        <f>12+10</f>
        <v>22</v>
      </c>
    </row>
    <row r="65" spans="1:5" ht="47.25">
      <c r="A65" s="2" t="s">
        <v>550</v>
      </c>
      <c r="B65" s="73" t="s">
        <v>552</v>
      </c>
      <c r="C65" s="73"/>
      <c r="D65" s="74"/>
      <c r="E65" s="33">
        <f>E66</f>
        <v>652</v>
      </c>
    </row>
    <row r="66" spans="1:5" ht="15.75">
      <c r="A66" s="29" t="s">
        <v>331</v>
      </c>
      <c r="B66" s="73" t="s">
        <v>553</v>
      </c>
      <c r="C66" s="73"/>
      <c r="D66" s="74"/>
      <c r="E66" s="33">
        <f>E67+E69+E71</f>
        <v>652</v>
      </c>
    </row>
    <row r="67" spans="1:5" ht="31.5">
      <c r="A67" s="98" t="s">
        <v>495</v>
      </c>
      <c r="B67" s="73" t="s">
        <v>553</v>
      </c>
      <c r="C67" s="73">
        <v>200</v>
      </c>
      <c r="D67" s="74"/>
      <c r="E67" s="33">
        <f>E68</f>
        <v>409.5</v>
      </c>
    </row>
    <row r="68" spans="1:5" ht="15.75">
      <c r="A68" s="29" t="s">
        <v>25</v>
      </c>
      <c r="B68" s="73" t="s">
        <v>553</v>
      </c>
      <c r="C68" s="73">
        <v>200</v>
      </c>
      <c r="D68" s="74" t="s">
        <v>17</v>
      </c>
      <c r="E68" s="33">
        <f>454.1-6-38.6</f>
        <v>409.5</v>
      </c>
    </row>
    <row r="69" spans="1:5" ht="15.75">
      <c r="A69" s="2" t="s">
        <v>494</v>
      </c>
      <c r="B69" s="73" t="s">
        <v>553</v>
      </c>
      <c r="C69" s="73">
        <v>300</v>
      </c>
      <c r="D69" s="74"/>
      <c r="E69" s="33">
        <f>E70</f>
        <v>42</v>
      </c>
    </row>
    <row r="70" spans="1:5" ht="15.75">
      <c r="A70" s="29" t="s">
        <v>25</v>
      </c>
      <c r="B70" s="73" t="s">
        <v>553</v>
      </c>
      <c r="C70" s="73">
        <v>300</v>
      </c>
      <c r="D70" s="74" t="s">
        <v>17</v>
      </c>
      <c r="E70" s="33">
        <v>42</v>
      </c>
    </row>
    <row r="71" spans="1:5" ht="31.5">
      <c r="A71" s="143" t="s">
        <v>522</v>
      </c>
      <c r="B71" s="73" t="s">
        <v>553</v>
      </c>
      <c r="C71" s="73">
        <v>600</v>
      </c>
      <c r="D71" s="74"/>
      <c r="E71" s="33">
        <f>E72</f>
        <v>200.5</v>
      </c>
    </row>
    <row r="72" spans="1:5" ht="15.75">
      <c r="A72" s="29" t="s">
        <v>25</v>
      </c>
      <c r="B72" s="73" t="s">
        <v>553</v>
      </c>
      <c r="C72" s="73">
        <v>600</v>
      </c>
      <c r="D72" s="74" t="s">
        <v>17</v>
      </c>
      <c r="E72" s="33">
        <f>230.6-30.1</f>
        <v>200.5</v>
      </c>
    </row>
    <row r="73" spans="1:5" ht="31.5">
      <c r="A73" s="29" t="s">
        <v>623</v>
      </c>
      <c r="B73" s="73" t="s">
        <v>624</v>
      </c>
      <c r="C73" s="73"/>
      <c r="D73" s="74"/>
      <c r="E73" s="33">
        <f>E74+E77</f>
        <v>10379.6</v>
      </c>
    </row>
    <row r="74" spans="1:5" ht="31.5">
      <c r="A74" s="8" t="s">
        <v>506</v>
      </c>
      <c r="B74" s="75" t="s">
        <v>625</v>
      </c>
      <c r="C74" s="55"/>
      <c r="D74" s="82"/>
      <c r="E74" s="33">
        <f>E75</f>
        <v>5561.1</v>
      </c>
    </row>
    <row r="75" spans="1:5" ht="31.5">
      <c r="A75" s="143" t="s">
        <v>522</v>
      </c>
      <c r="B75" s="75" t="s">
        <v>625</v>
      </c>
      <c r="C75" s="55">
        <v>600</v>
      </c>
      <c r="D75" s="82"/>
      <c r="E75" s="33">
        <f>E76</f>
        <v>5561.1</v>
      </c>
    </row>
    <row r="76" spans="1:5" ht="15.75">
      <c r="A76" s="46" t="s">
        <v>6</v>
      </c>
      <c r="B76" s="75" t="s">
        <v>625</v>
      </c>
      <c r="C76" s="55">
        <v>600</v>
      </c>
      <c r="D76" s="82" t="s">
        <v>18</v>
      </c>
      <c r="E76" s="33">
        <f>4818.5+742.6</f>
        <v>5561.1</v>
      </c>
    </row>
    <row r="77" spans="1:5" ht="31.5">
      <c r="A77" s="8" t="s">
        <v>481</v>
      </c>
      <c r="B77" s="75" t="s">
        <v>625</v>
      </c>
      <c r="C77" s="55"/>
      <c r="D77" s="82"/>
      <c r="E77" s="33">
        <f>E78</f>
        <v>4818.5</v>
      </c>
    </row>
    <row r="78" spans="1:5" ht="31.5">
      <c r="A78" s="143" t="s">
        <v>522</v>
      </c>
      <c r="B78" s="75" t="s">
        <v>625</v>
      </c>
      <c r="C78" s="55">
        <v>600</v>
      </c>
      <c r="D78" s="82"/>
      <c r="E78" s="33">
        <f>E79</f>
        <v>4818.5</v>
      </c>
    </row>
    <row r="79" spans="1:5" ht="15.75">
      <c r="A79" s="46" t="s">
        <v>6</v>
      </c>
      <c r="B79" s="75" t="s">
        <v>625</v>
      </c>
      <c r="C79" s="55">
        <v>600</v>
      </c>
      <c r="D79" s="82" t="s">
        <v>18</v>
      </c>
      <c r="E79" s="33">
        <f>4818.5</f>
        <v>4818.5</v>
      </c>
    </row>
    <row r="80" spans="1:5" ht="31.5">
      <c r="A80" s="29" t="s">
        <v>640</v>
      </c>
      <c r="B80" s="73" t="s">
        <v>638</v>
      </c>
      <c r="C80" s="73"/>
      <c r="D80" s="74"/>
      <c r="E80" s="33">
        <f>E81+E84</f>
        <v>526.3</v>
      </c>
    </row>
    <row r="81" spans="1:5" ht="30" customHeight="1">
      <c r="A81" s="29" t="s">
        <v>627</v>
      </c>
      <c r="B81" s="75" t="s">
        <v>639</v>
      </c>
      <c r="C81" s="55"/>
      <c r="D81" s="82"/>
      <c r="E81" s="33">
        <f>E82</f>
        <v>500</v>
      </c>
    </row>
    <row r="82" spans="1:5" ht="31.5">
      <c r="A82" s="143" t="s">
        <v>522</v>
      </c>
      <c r="B82" s="75" t="s">
        <v>639</v>
      </c>
      <c r="C82" s="55">
        <v>600</v>
      </c>
      <c r="D82" s="82"/>
      <c r="E82" s="33">
        <f>E83</f>
        <v>500</v>
      </c>
    </row>
    <row r="83" spans="1:5" ht="15.75">
      <c r="A83" s="46" t="s">
        <v>6</v>
      </c>
      <c r="B83" s="75" t="s">
        <v>639</v>
      </c>
      <c r="C83" s="55">
        <v>600</v>
      </c>
      <c r="D83" s="82" t="s">
        <v>18</v>
      </c>
      <c r="E83" s="33">
        <v>500</v>
      </c>
    </row>
    <row r="84" spans="1:5" ht="15.75">
      <c r="A84" s="29" t="s">
        <v>628</v>
      </c>
      <c r="B84" s="75" t="s">
        <v>639</v>
      </c>
      <c r="C84" s="55"/>
      <c r="D84" s="82"/>
      <c r="E84" s="33">
        <f>E85</f>
        <v>26.3</v>
      </c>
    </row>
    <row r="85" spans="1:5" ht="31.5">
      <c r="A85" s="143" t="s">
        <v>522</v>
      </c>
      <c r="B85" s="75" t="s">
        <v>639</v>
      </c>
      <c r="C85" s="55">
        <v>600</v>
      </c>
      <c r="D85" s="82"/>
      <c r="E85" s="33">
        <f>E86</f>
        <v>26.3</v>
      </c>
    </row>
    <row r="86" spans="1:5" ht="15.75">
      <c r="A86" s="46" t="s">
        <v>6</v>
      </c>
      <c r="B86" s="75" t="s">
        <v>639</v>
      </c>
      <c r="C86" s="55">
        <v>600</v>
      </c>
      <c r="D86" s="82" t="s">
        <v>18</v>
      </c>
      <c r="E86" s="33">
        <v>26.3</v>
      </c>
    </row>
    <row r="87" spans="1:5" ht="46.5" customHeight="1">
      <c r="A87" s="185" t="s">
        <v>529</v>
      </c>
      <c r="B87" s="75" t="s">
        <v>388</v>
      </c>
      <c r="C87" s="55"/>
      <c r="D87" s="82"/>
      <c r="E87" s="115">
        <f>E88+E98+E102+E109</f>
        <v>17165</v>
      </c>
    </row>
    <row r="88" spans="1:5" ht="15.75">
      <c r="A88" s="8" t="s">
        <v>617</v>
      </c>
      <c r="B88" s="78" t="s">
        <v>389</v>
      </c>
      <c r="C88" s="78"/>
      <c r="D88" s="94"/>
      <c r="E88" s="33">
        <f>E89+E95+E92</f>
        <v>3667.1000000000004</v>
      </c>
    </row>
    <row r="89" spans="1:5" ht="15.75">
      <c r="A89" s="8" t="s">
        <v>563</v>
      </c>
      <c r="B89" s="73" t="s">
        <v>554</v>
      </c>
      <c r="C89" s="81"/>
      <c r="D89" s="74"/>
      <c r="E89" s="33">
        <f>E90</f>
        <v>2051</v>
      </c>
    </row>
    <row r="90" spans="1:5" ht="31.5">
      <c r="A90" s="23" t="s">
        <v>495</v>
      </c>
      <c r="B90" s="73" t="s">
        <v>554</v>
      </c>
      <c r="C90" s="55">
        <v>200</v>
      </c>
      <c r="D90" s="82"/>
      <c r="E90" s="33">
        <f>E91</f>
        <v>2051</v>
      </c>
    </row>
    <row r="91" spans="1:5" ht="15.75">
      <c r="A91" s="2" t="s">
        <v>53</v>
      </c>
      <c r="B91" s="73" t="s">
        <v>554</v>
      </c>
      <c r="C91" s="55">
        <v>200</v>
      </c>
      <c r="D91" s="82" t="s">
        <v>54</v>
      </c>
      <c r="E91" s="33">
        <f>1859.1+16+30+100+45.9</f>
        <v>2051</v>
      </c>
    </row>
    <row r="92" spans="1:5" ht="31.5">
      <c r="A92" s="2" t="s">
        <v>555</v>
      </c>
      <c r="B92" s="73" t="s">
        <v>557</v>
      </c>
      <c r="C92" s="55"/>
      <c r="D92" s="82"/>
      <c r="E92" s="33">
        <f>E93</f>
        <v>1363.3</v>
      </c>
    </row>
    <row r="93" spans="1:5" ht="31.5">
      <c r="A93" s="23" t="s">
        <v>495</v>
      </c>
      <c r="B93" s="73" t="s">
        <v>557</v>
      </c>
      <c r="C93" s="55">
        <v>200</v>
      </c>
      <c r="D93" s="82"/>
      <c r="E93" s="33">
        <f>E94</f>
        <v>1363.3</v>
      </c>
    </row>
    <row r="94" spans="1:5" ht="15.75">
      <c r="A94" s="2" t="s">
        <v>53</v>
      </c>
      <c r="B94" s="73" t="s">
        <v>557</v>
      </c>
      <c r="C94" s="55">
        <v>200</v>
      </c>
      <c r="D94" s="82" t="s">
        <v>54</v>
      </c>
      <c r="E94" s="33">
        <f>429.5+933.8</f>
        <v>1363.3</v>
      </c>
    </row>
    <row r="95" spans="1:5" ht="31.5">
      <c r="A95" s="2" t="s">
        <v>556</v>
      </c>
      <c r="B95" s="73" t="s">
        <v>557</v>
      </c>
      <c r="C95" s="55"/>
      <c r="D95" s="82"/>
      <c r="E95" s="33">
        <f>E96</f>
        <v>252.8</v>
      </c>
    </row>
    <row r="96" spans="1:5" ht="31.5">
      <c r="A96" s="23" t="s">
        <v>495</v>
      </c>
      <c r="B96" s="73" t="s">
        <v>557</v>
      </c>
      <c r="C96" s="55">
        <v>200</v>
      </c>
      <c r="D96" s="82"/>
      <c r="E96" s="33">
        <f>E97</f>
        <v>252.8</v>
      </c>
    </row>
    <row r="97" spans="1:5" ht="15.75">
      <c r="A97" s="2" t="s">
        <v>53</v>
      </c>
      <c r="B97" s="73" t="s">
        <v>557</v>
      </c>
      <c r="C97" s="55">
        <v>200</v>
      </c>
      <c r="D97" s="82" t="s">
        <v>54</v>
      </c>
      <c r="E97" s="33">
        <f>130+122.8</f>
        <v>252.8</v>
      </c>
    </row>
    <row r="98" spans="1:5" ht="15.75">
      <c r="A98" s="8" t="s">
        <v>575</v>
      </c>
      <c r="B98" s="78" t="s">
        <v>565</v>
      </c>
      <c r="C98" s="55"/>
      <c r="D98" s="82"/>
      <c r="E98" s="33">
        <f>E99</f>
        <v>9051.1</v>
      </c>
    </row>
    <row r="99" spans="1:5" ht="15.75">
      <c r="A99" s="35" t="s">
        <v>234</v>
      </c>
      <c r="B99" s="55" t="s">
        <v>564</v>
      </c>
      <c r="C99" s="113"/>
      <c r="D99" s="76"/>
      <c r="E99" s="33">
        <f>E100</f>
        <v>9051.1</v>
      </c>
    </row>
    <row r="100" spans="1:5" ht="31.5">
      <c r="A100" s="23" t="s">
        <v>495</v>
      </c>
      <c r="B100" s="55" t="s">
        <v>564</v>
      </c>
      <c r="C100" s="55">
        <v>200</v>
      </c>
      <c r="D100" s="76"/>
      <c r="E100" s="33">
        <f>E101</f>
        <v>9051.1</v>
      </c>
    </row>
    <row r="101" spans="1:5" ht="15.75">
      <c r="A101" s="2" t="s">
        <v>53</v>
      </c>
      <c r="B101" s="55" t="s">
        <v>564</v>
      </c>
      <c r="C101" s="55">
        <v>200</v>
      </c>
      <c r="D101" s="82" t="s">
        <v>54</v>
      </c>
      <c r="E101" s="33">
        <f>9581.7-30+330-830.6</f>
        <v>9051.1</v>
      </c>
    </row>
    <row r="102" spans="1:5" ht="15.75">
      <c r="A102" s="8" t="s">
        <v>576</v>
      </c>
      <c r="B102" s="78" t="s">
        <v>390</v>
      </c>
      <c r="C102" s="55"/>
      <c r="D102" s="82"/>
      <c r="E102" s="33">
        <f>E103+E106</f>
        <v>3789.5</v>
      </c>
    </row>
    <row r="103" spans="1:5" ht="31.5">
      <c r="A103" s="2" t="s">
        <v>589</v>
      </c>
      <c r="B103" s="73" t="s">
        <v>590</v>
      </c>
      <c r="C103" s="55"/>
      <c r="D103" s="82"/>
      <c r="E103" s="33">
        <f>E104</f>
        <v>3675.8</v>
      </c>
    </row>
    <row r="104" spans="1:5" ht="15.75">
      <c r="A104" s="2" t="s">
        <v>504</v>
      </c>
      <c r="B104" s="73" t="s">
        <v>590</v>
      </c>
      <c r="C104" s="55">
        <v>400</v>
      </c>
      <c r="D104" s="82"/>
      <c r="E104" s="33">
        <f>E105</f>
        <v>3675.8</v>
      </c>
    </row>
    <row r="105" spans="1:5" ht="15.75">
      <c r="A105" s="2" t="s">
        <v>53</v>
      </c>
      <c r="B105" s="73" t="s">
        <v>590</v>
      </c>
      <c r="C105" s="55">
        <v>400</v>
      </c>
      <c r="D105" s="82" t="s">
        <v>54</v>
      </c>
      <c r="E105" s="33">
        <f>5546.3-1870.5</f>
        <v>3675.8</v>
      </c>
    </row>
    <row r="106" spans="1:5" ht="31.5">
      <c r="A106" s="2" t="s">
        <v>591</v>
      </c>
      <c r="B106" s="73" t="s">
        <v>590</v>
      </c>
      <c r="C106" s="55"/>
      <c r="D106" s="82"/>
      <c r="E106" s="33">
        <f>E107</f>
        <v>113.7</v>
      </c>
    </row>
    <row r="107" spans="1:5" ht="15.75">
      <c r="A107" s="2" t="s">
        <v>504</v>
      </c>
      <c r="B107" s="73" t="s">
        <v>590</v>
      </c>
      <c r="C107" s="55">
        <v>400</v>
      </c>
      <c r="D107" s="82"/>
      <c r="E107" s="33">
        <f>E108</f>
        <v>113.7</v>
      </c>
    </row>
    <row r="108" spans="1:5" ht="15.75">
      <c r="A108" s="2" t="s">
        <v>53</v>
      </c>
      <c r="B108" s="73" t="s">
        <v>590</v>
      </c>
      <c r="C108" s="55">
        <v>400</v>
      </c>
      <c r="D108" s="82" t="s">
        <v>54</v>
      </c>
      <c r="E108" s="33">
        <v>113.7</v>
      </c>
    </row>
    <row r="109" spans="1:5" ht="18" customHeight="1">
      <c r="A109" s="35" t="s">
        <v>566</v>
      </c>
      <c r="B109" s="55" t="s">
        <v>578</v>
      </c>
      <c r="C109" s="113"/>
      <c r="D109" s="76"/>
      <c r="E109" s="33">
        <f>E110</f>
        <v>657.3000000000001</v>
      </c>
    </row>
    <row r="110" spans="1:5" ht="31.5">
      <c r="A110" s="23" t="s">
        <v>495</v>
      </c>
      <c r="B110" s="55" t="s">
        <v>578</v>
      </c>
      <c r="C110" s="55">
        <v>200</v>
      </c>
      <c r="D110" s="76"/>
      <c r="E110" s="33">
        <f>E111</f>
        <v>657.3000000000001</v>
      </c>
    </row>
    <row r="111" spans="1:5" ht="15.75">
      <c r="A111" s="2" t="s">
        <v>53</v>
      </c>
      <c r="B111" s="55" t="s">
        <v>578</v>
      </c>
      <c r="C111" s="55">
        <v>200</v>
      </c>
      <c r="D111" s="82" t="s">
        <v>54</v>
      </c>
      <c r="E111" s="33">
        <f>654.7+2.6</f>
        <v>657.3000000000001</v>
      </c>
    </row>
    <row r="112" spans="1:5" ht="47.25" customHeight="1">
      <c r="A112" s="64" t="s">
        <v>530</v>
      </c>
      <c r="B112" s="70" t="s">
        <v>392</v>
      </c>
      <c r="C112" s="70"/>
      <c r="D112" s="71"/>
      <c r="E112" s="115">
        <f>E114+E120+E124+E128+E131</f>
        <v>244.1</v>
      </c>
    </row>
    <row r="113" spans="1:5" ht="18.75" customHeight="1">
      <c r="A113" s="2" t="s">
        <v>394</v>
      </c>
      <c r="B113" s="73" t="s">
        <v>391</v>
      </c>
      <c r="C113" s="73"/>
      <c r="D113" s="74"/>
      <c r="E113" s="33">
        <f>E114</f>
        <v>43.9</v>
      </c>
    </row>
    <row r="114" spans="1:5" ht="15.75">
      <c r="A114" s="44" t="s">
        <v>223</v>
      </c>
      <c r="B114" s="73" t="s">
        <v>393</v>
      </c>
      <c r="C114" s="73"/>
      <c r="D114" s="74"/>
      <c r="E114" s="118">
        <f>E115+E117</f>
        <v>43.9</v>
      </c>
    </row>
    <row r="115" spans="1:5" ht="31.5">
      <c r="A115" s="98" t="s">
        <v>495</v>
      </c>
      <c r="B115" s="73" t="s">
        <v>393</v>
      </c>
      <c r="C115" s="73">
        <v>200</v>
      </c>
      <c r="D115" s="74"/>
      <c r="E115" s="118">
        <f>E116</f>
        <v>43.9</v>
      </c>
    </row>
    <row r="116" spans="1:5" ht="31.5">
      <c r="A116" s="46" t="s">
        <v>23</v>
      </c>
      <c r="B116" s="73" t="s">
        <v>393</v>
      </c>
      <c r="C116" s="73">
        <v>200</v>
      </c>
      <c r="D116" s="74" t="s">
        <v>11</v>
      </c>
      <c r="E116" s="118">
        <f>21.9+22</f>
        <v>43.9</v>
      </c>
    </row>
    <row r="117" spans="1:5" ht="31.5" hidden="1">
      <c r="A117" s="98" t="s">
        <v>495</v>
      </c>
      <c r="B117" s="73" t="s">
        <v>393</v>
      </c>
      <c r="C117" s="73">
        <v>200</v>
      </c>
      <c r="D117" s="74"/>
      <c r="E117" s="118">
        <f>E118</f>
        <v>0</v>
      </c>
    </row>
    <row r="118" spans="1:5" ht="15.75" hidden="1">
      <c r="A118" s="23" t="s">
        <v>1</v>
      </c>
      <c r="B118" s="73" t="s">
        <v>393</v>
      </c>
      <c r="C118" s="73">
        <v>200</v>
      </c>
      <c r="D118" s="74" t="s">
        <v>27</v>
      </c>
      <c r="E118" s="118">
        <v>0</v>
      </c>
    </row>
    <row r="119" spans="1:5" ht="15.75">
      <c r="A119" s="2" t="s">
        <v>396</v>
      </c>
      <c r="B119" s="73" t="s">
        <v>395</v>
      </c>
      <c r="C119" s="73"/>
      <c r="D119" s="74"/>
      <c r="E119" s="118">
        <f>E120</f>
        <v>27.799999999999997</v>
      </c>
    </row>
    <row r="120" spans="1:5" ht="15.75">
      <c r="A120" s="44" t="s">
        <v>225</v>
      </c>
      <c r="B120" s="73" t="s">
        <v>397</v>
      </c>
      <c r="C120" s="73"/>
      <c r="D120" s="74"/>
      <c r="E120" s="33">
        <f>E121</f>
        <v>27.799999999999997</v>
      </c>
    </row>
    <row r="121" spans="1:5" ht="31.5">
      <c r="A121" s="98" t="s">
        <v>495</v>
      </c>
      <c r="B121" s="73" t="s">
        <v>397</v>
      </c>
      <c r="C121" s="73">
        <v>200</v>
      </c>
      <c r="D121" s="74"/>
      <c r="E121" s="33">
        <f>E122</f>
        <v>27.799999999999997</v>
      </c>
    </row>
    <row r="122" spans="1:5" ht="31.5">
      <c r="A122" s="46" t="s">
        <v>23</v>
      </c>
      <c r="B122" s="73" t="s">
        <v>397</v>
      </c>
      <c r="C122" s="73">
        <v>200</v>
      </c>
      <c r="D122" s="74" t="s">
        <v>11</v>
      </c>
      <c r="E122" s="33">
        <f>76.8-49</f>
        <v>27.799999999999997</v>
      </c>
    </row>
    <row r="123" spans="1:5" ht="15.75" hidden="1">
      <c r="A123" s="2" t="s">
        <v>398</v>
      </c>
      <c r="B123" s="73" t="s">
        <v>400</v>
      </c>
      <c r="C123" s="73"/>
      <c r="D123" s="74"/>
      <c r="E123" s="33">
        <f>E124</f>
        <v>0</v>
      </c>
    </row>
    <row r="124" spans="1:5" ht="15.75" hidden="1">
      <c r="A124" s="44" t="s">
        <v>227</v>
      </c>
      <c r="B124" s="73" t="s">
        <v>402</v>
      </c>
      <c r="C124" s="73"/>
      <c r="D124" s="74"/>
      <c r="E124" s="33">
        <f>E125</f>
        <v>0</v>
      </c>
    </row>
    <row r="125" spans="1:5" ht="29.25" customHeight="1" hidden="1">
      <c r="A125" s="98" t="s">
        <v>458</v>
      </c>
      <c r="B125" s="73" t="s">
        <v>402</v>
      </c>
      <c r="C125" s="73">
        <v>240</v>
      </c>
      <c r="D125" s="74"/>
      <c r="E125" s="33">
        <f>E126</f>
        <v>0</v>
      </c>
    </row>
    <row r="126" spans="1:5" ht="31.5" hidden="1">
      <c r="A126" s="46" t="s">
        <v>23</v>
      </c>
      <c r="B126" s="73" t="s">
        <v>402</v>
      </c>
      <c r="C126" s="73">
        <v>240</v>
      </c>
      <c r="D126" s="74" t="s">
        <v>11</v>
      </c>
      <c r="E126" s="33">
        <v>0</v>
      </c>
    </row>
    <row r="127" spans="1:7" ht="15.75">
      <c r="A127" s="2" t="s">
        <v>399</v>
      </c>
      <c r="B127" s="73" t="s">
        <v>401</v>
      </c>
      <c r="C127" s="73"/>
      <c r="D127" s="74"/>
      <c r="E127" s="33">
        <f>E128</f>
        <v>172.4</v>
      </c>
      <c r="G127" s="119"/>
    </row>
    <row r="128" spans="1:7" ht="15.75">
      <c r="A128" s="44" t="s">
        <v>229</v>
      </c>
      <c r="B128" s="73" t="s">
        <v>403</v>
      </c>
      <c r="C128" s="73"/>
      <c r="D128" s="74"/>
      <c r="E128" s="33">
        <f>E129</f>
        <v>172.4</v>
      </c>
      <c r="G128" s="119"/>
    </row>
    <row r="129" spans="1:5" ht="31.5">
      <c r="A129" s="98" t="s">
        <v>495</v>
      </c>
      <c r="B129" s="73" t="s">
        <v>403</v>
      </c>
      <c r="C129" s="73">
        <v>200</v>
      </c>
      <c r="D129" s="74"/>
      <c r="E129" s="33">
        <f>E130</f>
        <v>172.4</v>
      </c>
    </row>
    <row r="130" spans="1:5" ht="31.5">
      <c r="A130" s="46" t="s">
        <v>23</v>
      </c>
      <c r="B130" s="73" t="s">
        <v>403</v>
      </c>
      <c r="C130" s="73">
        <v>200</v>
      </c>
      <c r="D130" s="74" t="s">
        <v>11</v>
      </c>
      <c r="E130" s="33">
        <f>175-2.6</f>
        <v>172.4</v>
      </c>
    </row>
    <row r="131" spans="1:5" ht="15.75" hidden="1">
      <c r="A131" s="2" t="s">
        <v>507</v>
      </c>
      <c r="B131" s="73" t="s">
        <v>400</v>
      </c>
      <c r="C131" s="73"/>
      <c r="D131" s="74"/>
      <c r="E131" s="114">
        <f>E132</f>
        <v>0</v>
      </c>
    </row>
    <row r="132" spans="1:5" ht="15.75" hidden="1">
      <c r="A132" s="44" t="s">
        <v>508</v>
      </c>
      <c r="B132" s="73" t="s">
        <v>580</v>
      </c>
      <c r="C132" s="73"/>
      <c r="D132" s="74"/>
      <c r="E132" s="114">
        <f>E133</f>
        <v>0</v>
      </c>
    </row>
    <row r="133" spans="1:5" ht="31.5" hidden="1">
      <c r="A133" s="98" t="s">
        <v>495</v>
      </c>
      <c r="B133" s="73" t="s">
        <v>580</v>
      </c>
      <c r="C133" s="73">
        <v>200</v>
      </c>
      <c r="D133" s="74"/>
      <c r="E133" s="114">
        <v>0</v>
      </c>
    </row>
    <row r="134" spans="1:5" ht="31.5" hidden="1">
      <c r="A134" s="46" t="s">
        <v>23</v>
      </c>
      <c r="B134" s="73" t="s">
        <v>580</v>
      </c>
      <c r="C134" s="73">
        <v>200</v>
      </c>
      <c r="D134" s="74" t="s">
        <v>11</v>
      </c>
      <c r="E134" s="114">
        <v>0</v>
      </c>
    </row>
    <row r="135" spans="1:5" ht="47.25">
      <c r="A135" s="17" t="s">
        <v>531</v>
      </c>
      <c r="B135" s="70" t="s">
        <v>405</v>
      </c>
      <c r="C135" s="73"/>
      <c r="D135" s="74"/>
      <c r="E135" s="115">
        <f>E137+E140+E156+E166</f>
        <v>15805.2</v>
      </c>
    </row>
    <row r="136" spans="1:5" ht="31.5">
      <c r="A136" s="2" t="s">
        <v>620</v>
      </c>
      <c r="B136" s="73" t="s">
        <v>406</v>
      </c>
      <c r="C136" s="73"/>
      <c r="D136" s="74"/>
      <c r="E136" s="33">
        <f>E137</f>
        <v>378.60000000000014</v>
      </c>
    </row>
    <row r="137" spans="1:5" ht="15.75">
      <c r="A137" s="22" t="s">
        <v>570</v>
      </c>
      <c r="B137" s="73" t="s">
        <v>571</v>
      </c>
      <c r="C137" s="73"/>
      <c r="D137" s="74"/>
      <c r="E137" s="33">
        <f>E138</f>
        <v>378.60000000000014</v>
      </c>
    </row>
    <row r="138" spans="1:6" ht="31.5">
      <c r="A138" s="98" t="s">
        <v>495</v>
      </c>
      <c r="B138" s="73" t="s">
        <v>571</v>
      </c>
      <c r="C138" s="73">
        <v>200</v>
      </c>
      <c r="D138" s="74"/>
      <c r="E138" s="33">
        <f>E139</f>
        <v>378.60000000000014</v>
      </c>
      <c r="F138" s="111"/>
    </row>
    <row r="139" spans="1:6" ht="15.75">
      <c r="A139" s="23" t="s">
        <v>5</v>
      </c>
      <c r="B139" s="73" t="s">
        <v>571</v>
      </c>
      <c r="C139" s="75">
        <v>200</v>
      </c>
      <c r="D139" s="74" t="s">
        <v>16</v>
      </c>
      <c r="E139" s="33">
        <f>40+1312.7+70.9-1045</f>
        <v>378.60000000000014</v>
      </c>
      <c r="F139" s="111"/>
    </row>
    <row r="140" spans="1:6" ht="31.5">
      <c r="A140" s="2" t="s">
        <v>567</v>
      </c>
      <c r="B140" s="73" t="s">
        <v>407</v>
      </c>
      <c r="C140" s="75"/>
      <c r="D140" s="74"/>
      <c r="E140" s="33">
        <f>E141+E144+E147+E150+E153</f>
        <v>8433.1</v>
      </c>
      <c r="F140" s="111"/>
    </row>
    <row r="141" spans="1:6" ht="15.75">
      <c r="A141" s="22" t="s">
        <v>569</v>
      </c>
      <c r="B141" s="73" t="s">
        <v>568</v>
      </c>
      <c r="C141" s="73"/>
      <c r="D141" s="74"/>
      <c r="E141" s="33">
        <f>E142</f>
        <v>2253.7</v>
      </c>
      <c r="F141" s="111"/>
    </row>
    <row r="142" spans="1:6" ht="31.5">
      <c r="A142" s="98" t="s">
        <v>495</v>
      </c>
      <c r="B142" s="73" t="s">
        <v>568</v>
      </c>
      <c r="C142" s="73">
        <v>200</v>
      </c>
      <c r="D142" s="74"/>
      <c r="E142" s="33">
        <f>E143</f>
        <v>2253.7</v>
      </c>
      <c r="F142" s="111"/>
    </row>
    <row r="143" spans="1:6" ht="15.75">
      <c r="A143" s="23" t="s">
        <v>5</v>
      </c>
      <c r="B143" s="73" t="s">
        <v>568</v>
      </c>
      <c r="C143" s="73">
        <v>200</v>
      </c>
      <c r="D143" s="74" t="s">
        <v>16</v>
      </c>
      <c r="E143" s="33">
        <f>399.6+1900+200-100-100-45.9</f>
        <v>2253.7</v>
      </c>
      <c r="F143" s="111"/>
    </row>
    <row r="144" spans="1:6" ht="31.5">
      <c r="A144" s="23" t="s">
        <v>662</v>
      </c>
      <c r="B144" s="73" t="s">
        <v>659</v>
      </c>
      <c r="C144" s="73"/>
      <c r="D144" s="74"/>
      <c r="E144" s="33">
        <f>E145</f>
        <v>5470.4</v>
      </c>
      <c r="F144" s="111"/>
    </row>
    <row r="145" spans="1:6" ht="31.5">
      <c r="A145" s="98" t="s">
        <v>495</v>
      </c>
      <c r="B145" s="73" t="s">
        <v>659</v>
      </c>
      <c r="C145" s="73">
        <v>200</v>
      </c>
      <c r="D145" s="74"/>
      <c r="E145" s="33">
        <f>E146</f>
        <v>5470.4</v>
      </c>
      <c r="F145" s="111"/>
    </row>
    <row r="146" spans="1:6" ht="15.75">
      <c r="A146" s="23" t="s">
        <v>5</v>
      </c>
      <c r="B146" s="73" t="s">
        <v>659</v>
      </c>
      <c r="C146" s="73">
        <v>200</v>
      </c>
      <c r="D146" s="74" t="s">
        <v>16</v>
      </c>
      <c r="E146" s="33">
        <v>5470.4</v>
      </c>
      <c r="F146" s="111"/>
    </row>
    <row r="147" spans="1:6" ht="31.5">
      <c r="A147" s="23" t="s">
        <v>660</v>
      </c>
      <c r="B147" s="73" t="s">
        <v>659</v>
      </c>
      <c r="C147" s="73"/>
      <c r="D147" s="74"/>
      <c r="E147" s="33">
        <f>E148</f>
        <v>475.8</v>
      </c>
      <c r="F147" s="111"/>
    </row>
    <row r="148" spans="1:6" ht="31.5">
      <c r="A148" s="98" t="s">
        <v>495</v>
      </c>
      <c r="B148" s="73" t="s">
        <v>659</v>
      </c>
      <c r="C148" s="73">
        <v>200</v>
      </c>
      <c r="D148" s="74"/>
      <c r="E148" s="33">
        <f>E149</f>
        <v>475.8</v>
      </c>
      <c r="F148" s="111"/>
    </row>
    <row r="149" spans="1:6" ht="15.75">
      <c r="A149" s="23" t="s">
        <v>5</v>
      </c>
      <c r="B149" s="73" t="s">
        <v>659</v>
      </c>
      <c r="C149" s="73">
        <v>200</v>
      </c>
      <c r="D149" s="74" t="s">
        <v>16</v>
      </c>
      <c r="E149" s="33">
        <v>475.8</v>
      </c>
      <c r="F149" s="111"/>
    </row>
    <row r="150" spans="1:6" ht="15.75">
      <c r="A150" s="23" t="s">
        <v>678</v>
      </c>
      <c r="B150" s="73" t="s">
        <v>679</v>
      </c>
      <c r="C150" s="73"/>
      <c r="D150" s="74"/>
      <c r="E150" s="33">
        <f>E151</f>
        <v>18.7</v>
      </c>
      <c r="F150" s="111"/>
    </row>
    <row r="151" spans="1:6" ht="31.5">
      <c r="A151" s="98" t="s">
        <v>495</v>
      </c>
      <c r="B151" s="73" t="s">
        <v>679</v>
      </c>
      <c r="C151" s="73">
        <v>200</v>
      </c>
      <c r="D151" s="74"/>
      <c r="E151" s="33">
        <f>E152</f>
        <v>18.7</v>
      </c>
      <c r="F151" s="111"/>
    </row>
    <row r="152" spans="1:6" ht="15.75">
      <c r="A152" s="23" t="s">
        <v>5</v>
      </c>
      <c r="B152" s="73" t="s">
        <v>679</v>
      </c>
      <c r="C152" s="73">
        <v>200</v>
      </c>
      <c r="D152" s="74" t="s">
        <v>16</v>
      </c>
      <c r="E152" s="33">
        <v>18.7</v>
      </c>
      <c r="F152" s="111"/>
    </row>
    <row r="153" spans="1:6" ht="15.75">
      <c r="A153" s="23" t="s">
        <v>680</v>
      </c>
      <c r="B153" s="73" t="s">
        <v>679</v>
      </c>
      <c r="C153" s="73"/>
      <c r="D153" s="74"/>
      <c r="E153" s="33">
        <f>E154</f>
        <v>214.5</v>
      </c>
      <c r="F153" s="111"/>
    </row>
    <row r="154" spans="1:6" ht="31.5">
      <c r="A154" s="98" t="s">
        <v>495</v>
      </c>
      <c r="B154" s="73" t="s">
        <v>679</v>
      </c>
      <c r="C154" s="73">
        <v>200</v>
      </c>
      <c r="D154" s="74"/>
      <c r="E154" s="33">
        <f>E155</f>
        <v>214.5</v>
      </c>
      <c r="F154" s="111"/>
    </row>
    <row r="155" spans="1:6" ht="15.75">
      <c r="A155" s="23" t="s">
        <v>5</v>
      </c>
      <c r="B155" s="73" t="s">
        <v>679</v>
      </c>
      <c r="C155" s="73">
        <v>200</v>
      </c>
      <c r="D155" s="74" t="s">
        <v>16</v>
      </c>
      <c r="E155" s="33">
        <v>214.5</v>
      </c>
      <c r="F155" s="111"/>
    </row>
    <row r="156" spans="1:6" ht="15.75">
      <c r="A156" s="2" t="s">
        <v>404</v>
      </c>
      <c r="B156" s="73" t="s">
        <v>408</v>
      </c>
      <c r="C156" s="73"/>
      <c r="D156" s="74"/>
      <c r="E156" s="33">
        <f>E157+E160+E163</f>
        <v>6899.8</v>
      </c>
      <c r="F156" s="111"/>
    </row>
    <row r="157" spans="1:6" ht="15.75">
      <c r="A157" s="22" t="s">
        <v>236</v>
      </c>
      <c r="B157" s="73" t="s">
        <v>409</v>
      </c>
      <c r="C157" s="73" t="s">
        <v>238</v>
      </c>
      <c r="D157" s="74"/>
      <c r="E157" s="33">
        <f>E158</f>
        <v>5846.8</v>
      </c>
      <c r="F157" s="111"/>
    </row>
    <row r="158" spans="1:6" ht="31.5">
      <c r="A158" s="98" t="s">
        <v>495</v>
      </c>
      <c r="B158" s="73" t="s">
        <v>409</v>
      </c>
      <c r="C158" s="73">
        <v>200</v>
      </c>
      <c r="D158" s="74"/>
      <c r="E158" s="33">
        <f>E159</f>
        <v>5846.8</v>
      </c>
      <c r="F158" s="111"/>
    </row>
    <row r="159" spans="1:6" ht="15.75">
      <c r="A159" s="23" t="s">
        <v>5</v>
      </c>
      <c r="B159" s="73" t="s">
        <v>409</v>
      </c>
      <c r="C159" s="73">
        <v>200</v>
      </c>
      <c r="D159" s="74" t="s">
        <v>16</v>
      </c>
      <c r="E159" s="33">
        <f>5102.2-53+165.3+32.3+1000-400</f>
        <v>5846.8</v>
      </c>
      <c r="F159" s="111"/>
    </row>
    <row r="160" spans="1:6" ht="33" customHeight="1">
      <c r="A160" s="23" t="s">
        <v>627</v>
      </c>
      <c r="B160" s="75" t="s">
        <v>626</v>
      </c>
      <c r="C160" s="73"/>
      <c r="D160" s="74"/>
      <c r="E160" s="33">
        <v>1000</v>
      </c>
      <c r="F160" s="111"/>
    </row>
    <row r="161" spans="1:5" ht="31.5">
      <c r="A161" s="98" t="s">
        <v>495</v>
      </c>
      <c r="B161" s="75" t="s">
        <v>626</v>
      </c>
      <c r="C161" s="73">
        <v>200</v>
      </c>
      <c r="D161" s="74"/>
      <c r="E161" s="33">
        <v>1000</v>
      </c>
    </row>
    <row r="162" spans="1:5" ht="15.75">
      <c r="A162" s="23" t="s">
        <v>5</v>
      </c>
      <c r="B162" s="75" t="s">
        <v>626</v>
      </c>
      <c r="C162" s="73">
        <v>200</v>
      </c>
      <c r="D162" s="74" t="s">
        <v>16</v>
      </c>
      <c r="E162" s="33">
        <v>1000</v>
      </c>
    </row>
    <row r="163" spans="1:5" ht="15" customHeight="1">
      <c r="A163" s="23" t="s">
        <v>628</v>
      </c>
      <c r="B163" s="75" t="s">
        <v>626</v>
      </c>
      <c r="C163" s="73"/>
      <c r="D163" s="74"/>
      <c r="E163" s="33">
        <f>E164</f>
        <v>53</v>
      </c>
    </row>
    <row r="164" spans="1:5" ht="31.5">
      <c r="A164" s="98" t="s">
        <v>495</v>
      </c>
      <c r="B164" s="75" t="s">
        <v>626</v>
      </c>
      <c r="C164" s="73">
        <v>200</v>
      </c>
      <c r="D164" s="74"/>
      <c r="E164" s="33">
        <f>E165</f>
        <v>53</v>
      </c>
    </row>
    <row r="165" spans="1:5" ht="15.75">
      <c r="A165" s="23" t="s">
        <v>5</v>
      </c>
      <c r="B165" s="75" t="s">
        <v>626</v>
      </c>
      <c r="C165" s="73">
        <v>200</v>
      </c>
      <c r="D165" s="74" t="s">
        <v>16</v>
      </c>
      <c r="E165" s="33">
        <v>53</v>
      </c>
    </row>
    <row r="166" spans="1:5" ht="15.75">
      <c r="A166" s="2" t="s">
        <v>486</v>
      </c>
      <c r="B166" s="73" t="s">
        <v>484</v>
      </c>
      <c r="C166" s="73"/>
      <c r="D166" s="74"/>
      <c r="E166" s="33">
        <f>E167</f>
        <v>93.69999999999999</v>
      </c>
    </row>
    <row r="167" spans="1:5" ht="15.75">
      <c r="A167" s="23" t="s">
        <v>487</v>
      </c>
      <c r="B167" s="73" t="s">
        <v>485</v>
      </c>
      <c r="C167" s="73"/>
      <c r="D167" s="74"/>
      <c r="E167" s="33">
        <f>E168</f>
        <v>93.69999999999999</v>
      </c>
    </row>
    <row r="168" spans="1:5" ht="31.5">
      <c r="A168" s="98" t="s">
        <v>495</v>
      </c>
      <c r="B168" s="73" t="s">
        <v>485</v>
      </c>
      <c r="C168" s="73">
        <v>200</v>
      </c>
      <c r="D168" s="74"/>
      <c r="E168" s="33">
        <f>E169</f>
        <v>93.69999999999999</v>
      </c>
    </row>
    <row r="169" spans="1:5" ht="15.75">
      <c r="A169" s="98" t="s">
        <v>5</v>
      </c>
      <c r="B169" s="73" t="s">
        <v>485</v>
      </c>
      <c r="C169" s="73">
        <v>200</v>
      </c>
      <c r="D169" s="74" t="s">
        <v>16</v>
      </c>
      <c r="E169" s="33">
        <f>218.2-124.5</f>
        <v>93.69999999999999</v>
      </c>
    </row>
    <row r="170" spans="1:5" ht="63">
      <c r="A170" s="79" t="s">
        <v>592</v>
      </c>
      <c r="B170" s="70" t="s">
        <v>593</v>
      </c>
      <c r="C170" s="70"/>
      <c r="D170" s="71"/>
      <c r="E170" s="115">
        <f>E171</f>
        <v>2489.7</v>
      </c>
    </row>
    <row r="171" spans="1:5" ht="31.5">
      <c r="A171" s="8" t="s">
        <v>608</v>
      </c>
      <c r="B171" s="73" t="s">
        <v>609</v>
      </c>
      <c r="C171" s="73"/>
      <c r="D171" s="74"/>
      <c r="E171" s="33">
        <f>E175+E172</f>
        <v>2489.7</v>
      </c>
    </row>
    <row r="172" spans="1:5" ht="31.5">
      <c r="A172" s="8" t="s">
        <v>610</v>
      </c>
      <c r="B172" s="75" t="s">
        <v>611</v>
      </c>
      <c r="C172" s="73"/>
      <c r="D172" s="74"/>
      <c r="E172" s="33">
        <f>E173</f>
        <v>2136.7</v>
      </c>
    </row>
    <row r="173" spans="1:5" ht="31.5">
      <c r="A173" s="98" t="s">
        <v>495</v>
      </c>
      <c r="B173" s="75" t="s">
        <v>611</v>
      </c>
      <c r="C173" s="73">
        <v>200</v>
      </c>
      <c r="D173" s="74"/>
      <c r="E173" s="33">
        <f>E174</f>
        <v>2136.7</v>
      </c>
    </row>
    <row r="174" spans="1:5" ht="15.75">
      <c r="A174" s="2" t="s">
        <v>53</v>
      </c>
      <c r="B174" s="75" t="s">
        <v>611</v>
      </c>
      <c r="C174" s="73">
        <v>200</v>
      </c>
      <c r="D174" s="74" t="s">
        <v>54</v>
      </c>
      <c r="E174" s="33">
        <v>2136.7</v>
      </c>
    </row>
    <row r="175" spans="1:5" ht="31.5">
      <c r="A175" s="23" t="s">
        <v>612</v>
      </c>
      <c r="B175" s="75" t="s">
        <v>611</v>
      </c>
      <c r="C175" s="73"/>
      <c r="D175" s="74"/>
      <c r="E175" s="33">
        <f>E176</f>
        <v>353</v>
      </c>
    </row>
    <row r="176" spans="1:5" ht="31.5">
      <c r="A176" s="98" t="s">
        <v>495</v>
      </c>
      <c r="B176" s="75" t="s">
        <v>611</v>
      </c>
      <c r="C176" s="73">
        <v>200</v>
      </c>
      <c r="D176" s="74"/>
      <c r="E176" s="33">
        <f>E177</f>
        <v>353</v>
      </c>
    </row>
    <row r="177" spans="1:5" ht="15.75">
      <c r="A177" s="2" t="s">
        <v>53</v>
      </c>
      <c r="B177" s="75" t="s">
        <v>611</v>
      </c>
      <c r="C177" s="73">
        <v>200</v>
      </c>
      <c r="D177" s="74" t="s">
        <v>54</v>
      </c>
      <c r="E177" s="33">
        <f>225.8+127.2</f>
        <v>353</v>
      </c>
    </row>
    <row r="178" spans="1:5" ht="63">
      <c r="A178" s="192" t="s">
        <v>594</v>
      </c>
      <c r="B178" s="70" t="s">
        <v>595</v>
      </c>
      <c r="C178" s="70"/>
      <c r="D178" s="71"/>
      <c r="E178" s="115">
        <f>E179+E183+E193</f>
        <v>1917.6999999999998</v>
      </c>
    </row>
    <row r="179" spans="1:5" ht="31.5">
      <c r="A179" s="2" t="s">
        <v>596</v>
      </c>
      <c r="B179" s="73" t="s">
        <v>598</v>
      </c>
      <c r="C179" s="73"/>
      <c r="D179" s="74"/>
      <c r="E179" s="33">
        <f>E180</f>
        <v>9</v>
      </c>
    </row>
    <row r="180" spans="1:5" ht="15.75">
      <c r="A180" s="22" t="s">
        <v>597</v>
      </c>
      <c r="B180" s="73" t="s">
        <v>599</v>
      </c>
      <c r="C180" s="73"/>
      <c r="D180" s="74"/>
      <c r="E180" s="33">
        <f>E181</f>
        <v>9</v>
      </c>
    </row>
    <row r="181" spans="1:5" ht="31.5">
      <c r="A181" s="98" t="s">
        <v>495</v>
      </c>
      <c r="B181" s="73" t="s">
        <v>599</v>
      </c>
      <c r="C181" s="55">
        <v>200</v>
      </c>
      <c r="D181" s="82"/>
      <c r="E181" s="33">
        <f>E182</f>
        <v>9</v>
      </c>
    </row>
    <row r="182" spans="1:5" ht="15.75">
      <c r="A182" s="23" t="s">
        <v>2</v>
      </c>
      <c r="B182" s="73" t="s">
        <v>599</v>
      </c>
      <c r="C182" s="55">
        <v>200</v>
      </c>
      <c r="D182" s="82" t="s">
        <v>13</v>
      </c>
      <c r="E182" s="33">
        <v>9</v>
      </c>
    </row>
    <row r="183" spans="1:5" ht="31.5">
      <c r="A183" s="2" t="s">
        <v>600</v>
      </c>
      <c r="B183" s="73" t="s">
        <v>602</v>
      </c>
      <c r="C183" s="73"/>
      <c r="D183" s="74"/>
      <c r="E183" s="33">
        <f>E184+E187+E190</f>
        <v>1356.6999999999998</v>
      </c>
    </row>
    <row r="184" spans="1:5" ht="19.5" customHeight="1">
      <c r="A184" s="143" t="s">
        <v>601</v>
      </c>
      <c r="B184" s="73" t="s">
        <v>603</v>
      </c>
      <c r="C184" s="73"/>
      <c r="D184" s="74"/>
      <c r="E184" s="33">
        <f>E185</f>
        <v>966.3999999999999</v>
      </c>
    </row>
    <row r="185" spans="1:5" ht="31.5" customHeight="1">
      <c r="A185" s="98" t="s">
        <v>495</v>
      </c>
      <c r="B185" s="73" t="s">
        <v>603</v>
      </c>
      <c r="C185" s="55">
        <v>200</v>
      </c>
      <c r="D185" s="82"/>
      <c r="E185" s="33">
        <f>E186</f>
        <v>966.3999999999999</v>
      </c>
    </row>
    <row r="186" spans="1:5" ht="15.75">
      <c r="A186" s="23" t="s">
        <v>2</v>
      </c>
      <c r="B186" s="73" t="s">
        <v>603</v>
      </c>
      <c r="C186" s="55">
        <v>200</v>
      </c>
      <c r="D186" s="82" t="s">
        <v>13</v>
      </c>
      <c r="E186" s="33">
        <f>3980-1118.5-31.3-1450.8-390.3-22.7</f>
        <v>966.3999999999999</v>
      </c>
    </row>
    <row r="187" spans="1:5" ht="47.25">
      <c r="A187" s="98" t="s">
        <v>654</v>
      </c>
      <c r="B187" s="73" t="s">
        <v>653</v>
      </c>
      <c r="C187" s="55"/>
      <c r="D187" s="82"/>
      <c r="E187" s="33">
        <f>E188</f>
        <v>359</v>
      </c>
    </row>
    <row r="188" spans="1:5" ht="31.5">
      <c r="A188" s="98" t="s">
        <v>495</v>
      </c>
      <c r="B188" s="73" t="s">
        <v>653</v>
      </c>
      <c r="C188" s="55">
        <v>200</v>
      </c>
      <c r="D188" s="82"/>
      <c r="E188" s="33">
        <f>E189</f>
        <v>359</v>
      </c>
    </row>
    <row r="189" spans="1:5" ht="15.75">
      <c r="A189" s="23" t="s">
        <v>2</v>
      </c>
      <c r="B189" s="73" t="s">
        <v>653</v>
      </c>
      <c r="C189" s="55">
        <v>200</v>
      </c>
      <c r="D189" s="82" t="s">
        <v>13</v>
      </c>
      <c r="E189" s="33">
        <v>359</v>
      </c>
    </row>
    <row r="190" spans="1:5" ht="47.25">
      <c r="A190" s="98" t="s">
        <v>655</v>
      </c>
      <c r="B190" s="73" t="s">
        <v>653</v>
      </c>
      <c r="C190" s="55"/>
      <c r="D190" s="82"/>
      <c r="E190" s="33">
        <f>E191</f>
        <v>31.3</v>
      </c>
    </row>
    <row r="191" spans="1:5" ht="31.5">
      <c r="A191" s="98" t="s">
        <v>495</v>
      </c>
      <c r="B191" s="73" t="s">
        <v>653</v>
      </c>
      <c r="C191" s="55">
        <v>200</v>
      </c>
      <c r="D191" s="82"/>
      <c r="E191" s="33">
        <f>E192</f>
        <v>31.3</v>
      </c>
    </row>
    <row r="192" spans="1:5" ht="15.75">
      <c r="A192" s="23" t="s">
        <v>2</v>
      </c>
      <c r="B192" s="73" t="s">
        <v>653</v>
      </c>
      <c r="C192" s="55">
        <v>200</v>
      </c>
      <c r="D192" s="82" t="s">
        <v>13</v>
      </c>
      <c r="E192" s="33">
        <v>31.3</v>
      </c>
    </row>
    <row r="193" spans="1:5" ht="47.25">
      <c r="A193" s="2" t="s">
        <v>606</v>
      </c>
      <c r="B193" s="73" t="s">
        <v>605</v>
      </c>
      <c r="C193" s="73"/>
      <c r="D193" s="74"/>
      <c r="E193" s="33">
        <f>E194</f>
        <v>552</v>
      </c>
    </row>
    <row r="194" spans="1:5" ht="33.75" customHeight="1">
      <c r="A194" s="143" t="s">
        <v>607</v>
      </c>
      <c r="B194" s="73" t="s">
        <v>604</v>
      </c>
      <c r="C194" s="73"/>
      <c r="D194" s="74"/>
      <c r="E194" s="33">
        <f>E195</f>
        <v>552</v>
      </c>
    </row>
    <row r="195" spans="1:5" ht="31.5">
      <c r="A195" s="98" t="s">
        <v>495</v>
      </c>
      <c r="B195" s="73" t="s">
        <v>604</v>
      </c>
      <c r="C195" s="55">
        <v>200</v>
      </c>
      <c r="D195" s="82"/>
      <c r="E195" s="33">
        <f>E196</f>
        <v>552</v>
      </c>
    </row>
    <row r="196" spans="1:5" ht="15.75">
      <c r="A196" s="23" t="s">
        <v>2</v>
      </c>
      <c r="B196" s="73" t="s">
        <v>604</v>
      </c>
      <c r="C196" s="55">
        <v>200</v>
      </c>
      <c r="D196" s="82" t="s">
        <v>13</v>
      </c>
      <c r="E196" s="33">
        <f>1040+92-580</f>
        <v>552</v>
      </c>
    </row>
    <row r="197" spans="1:5" ht="63">
      <c r="A197" s="65" t="s">
        <v>637</v>
      </c>
      <c r="B197" s="70" t="s">
        <v>632</v>
      </c>
      <c r="C197" s="55"/>
      <c r="D197" s="82"/>
      <c r="E197" s="115">
        <f>E198</f>
        <v>6</v>
      </c>
    </row>
    <row r="198" spans="1:5" ht="31.5">
      <c r="A198" s="23" t="s">
        <v>634</v>
      </c>
      <c r="B198" s="73" t="s">
        <v>633</v>
      </c>
      <c r="C198" s="55"/>
      <c r="D198" s="82"/>
      <c r="E198" s="33">
        <f>E199</f>
        <v>6</v>
      </c>
    </row>
    <row r="199" spans="1:5" ht="31.5">
      <c r="A199" s="23" t="s">
        <v>635</v>
      </c>
      <c r="B199" s="73" t="s">
        <v>636</v>
      </c>
      <c r="C199" s="55"/>
      <c r="D199" s="82"/>
      <c r="E199" s="33">
        <f>E200</f>
        <v>6</v>
      </c>
    </row>
    <row r="200" spans="1:5" ht="31.5">
      <c r="A200" s="98" t="s">
        <v>495</v>
      </c>
      <c r="B200" s="73" t="s">
        <v>636</v>
      </c>
      <c r="C200" s="55">
        <v>200</v>
      </c>
      <c r="D200" s="82"/>
      <c r="E200" s="33">
        <f>E201</f>
        <v>6</v>
      </c>
    </row>
    <row r="201" spans="1:5" ht="15.75">
      <c r="A201" s="2" t="s">
        <v>53</v>
      </c>
      <c r="B201" s="73" t="s">
        <v>636</v>
      </c>
      <c r="C201" s="55">
        <v>200</v>
      </c>
      <c r="D201" s="82" t="s">
        <v>54</v>
      </c>
      <c r="E201" s="33">
        <v>6</v>
      </c>
    </row>
    <row r="202" spans="1:5" ht="63">
      <c r="A202" s="194" t="s">
        <v>641</v>
      </c>
      <c r="B202" s="70" t="s">
        <v>642</v>
      </c>
      <c r="C202" s="55"/>
      <c r="D202" s="82"/>
      <c r="E202" s="33">
        <f>E203</f>
        <v>14957.4</v>
      </c>
    </row>
    <row r="203" spans="1:5" ht="30" customHeight="1">
      <c r="A203" s="2" t="s">
        <v>645</v>
      </c>
      <c r="B203" s="73" t="s">
        <v>644</v>
      </c>
      <c r="C203" s="55"/>
      <c r="D203" s="82"/>
      <c r="E203" s="33">
        <f>E204+E207</f>
        <v>14957.4</v>
      </c>
    </row>
    <row r="204" spans="1:5" ht="31.5">
      <c r="A204" s="2" t="s">
        <v>647</v>
      </c>
      <c r="B204" s="73" t="s">
        <v>643</v>
      </c>
      <c r="C204" s="55"/>
      <c r="D204" s="82"/>
      <c r="E204" s="33">
        <f>E205</f>
        <v>13760</v>
      </c>
    </row>
    <row r="205" spans="1:5" ht="31.5">
      <c r="A205" s="98" t="s">
        <v>495</v>
      </c>
      <c r="B205" s="73" t="s">
        <v>643</v>
      </c>
      <c r="C205" s="55">
        <v>200</v>
      </c>
      <c r="D205" s="82"/>
      <c r="E205" s="33">
        <f>E206</f>
        <v>13760</v>
      </c>
    </row>
    <row r="206" spans="1:5" ht="15.75">
      <c r="A206" s="23" t="s">
        <v>5</v>
      </c>
      <c r="B206" s="73" t="s">
        <v>643</v>
      </c>
      <c r="C206" s="55">
        <v>200</v>
      </c>
      <c r="D206" s="82" t="s">
        <v>16</v>
      </c>
      <c r="E206" s="33">
        <v>13760</v>
      </c>
    </row>
    <row r="207" spans="1:5" ht="31.5">
      <c r="A207" s="2" t="s">
        <v>646</v>
      </c>
      <c r="B207" s="73" t="s">
        <v>643</v>
      </c>
      <c r="C207" s="55"/>
      <c r="D207" s="82"/>
      <c r="E207" s="33">
        <f>E208</f>
        <v>1197.4</v>
      </c>
    </row>
    <row r="208" spans="1:5" ht="31.5">
      <c r="A208" s="98" t="s">
        <v>495</v>
      </c>
      <c r="B208" s="73" t="s">
        <v>643</v>
      </c>
      <c r="C208" s="55">
        <v>200</v>
      </c>
      <c r="D208" s="82"/>
      <c r="E208" s="33">
        <f>E209</f>
        <v>1197.4</v>
      </c>
    </row>
    <row r="209" spans="1:5" ht="15.75">
      <c r="A209" s="23" t="s">
        <v>5</v>
      </c>
      <c r="B209" s="73" t="s">
        <v>643</v>
      </c>
      <c r="C209" s="55">
        <v>200</v>
      </c>
      <c r="D209" s="82" t="s">
        <v>16</v>
      </c>
      <c r="E209" s="33">
        <v>1197.4</v>
      </c>
    </row>
    <row r="210" spans="1:5" ht="15.75">
      <c r="A210" s="65" t="s">
        <v>21</v>
      </c>
      <c r="B210" s="83" t="s">
        <v>410</v>
      </c>
      <c r="C210" s="83"/>
      <c r="D210" s="84"/>
      <c r="E210" s="66">
        <f>E211+E224+E229+E246</f>
        <v>23661.4</v>
      </c>
    </row>
    <row r="211" spans="1:5" ht="31.5">
      <c r="A211" s="67" t="s">
        <v>85</v>
      </c>
      <c r="B211" s="53" t="s">
        <v>411</v>
      </c>
      <c r="C211" s="53"/>
      <c r="D211" s="85"/>
      <c r="E211" s="181">
        <f>E212</f>
        <v>3852.9</v>
      </c>
    </row>
    <row r="212" spans="1:5" ht="15.75">
      <c r="A212" s="23" t="s">
        <v>101</v>
      </c>
      <c r="B212" s="55" t="s">
        <v>412</v>
      </c>
      <c r="C212" s="55"/>
      <c r="D212" s="82"/>
      <c r="E212" s="68">
        <f>E213+E216+E219</f>
        <v>3852.9</v>
      </c>
    </row>
    <row r="213" spans="1:5" ht="39.75" customHeight="1">
      <c r="A213" s="23" t="s">
        <v>524</v>
      </c>
      <c r="B213" s="55" t="s">
        <v>525</v>
      </c>
      <c r="C213" s="55"/>
      <c r="D213" s="82"/>
      <c r="E213" s="68">
        <f>E214</f>
        <v>2265.5</v>
      </c>
    </row>
    <row r="214" spans="1:5" ht="47.25">
      <c r="A214" s="143" t="s">
        <v>496</v>
      </c>
      <c r="B214" s="55" t="s">
        <v>525</v>
      </c>
      <c r="C214" s="55">
        <v>100</v>
      </c>
      <c r="D214" s="82"/>
      <c r="E214" s="68">
        <f>E215</f>
        <v>2265.5</v>
      </c>
    </row>
    <row r="215" spans="1:5" ht="31.5">
      <c r="A215" s="98" t="s">
        <v>523</v>
      </c>
      <c r="B215" s="55" t="s">
        <v>525</v>
      </c>
      <c r="C215" s="55">
        <v>100</v>
      </c>
      <c r="D215" s="82" t="s">
        <v>526</v>
      </c>
      <c r="E215" s="68">
        <v>2265.5</v>
      </c>
    </row>
    <row r="216" spans="1:5" ht="47.25">
      <c r="A216" s="23" t="s">
        <v>88</v>
      </c>
      <c r="B216" s="55" t="s">
        <v>413</v>
      </c>
      <c r="C216" s="55"/>
      <c r="D216" s="82"/>
      <c r="E216" s="68">
        <f>E217</f>
        <v>267.4</v>
      </c>
    </row>
    <row r="217" spans="1:5" ht="47.25">
      <c r="A217" s="143" t="s">
        <v>496</v>
      </c>
      <c r="B217" s="55" t="s">
        <v>413</v>
      </c>
      <c r="C217" s="55">
        <v>100</v>
      </c>
      <c r="D217" s="82"/>
      <c r="E217" s="68">
        <f>E218</f>
        <v>267.4</v>
      </c>
    </row>
    <row r="218" spans="1:5" ht="31.5">
      <c r="A218" s="23" t="s">
        <v>0</v>
      </c>
      <c r="B218" s="55" t="s">
        <v>413</v>
      </c>
      <c r="C218" s="55">
        <v>100</v>
      </c>
      <c r="D218" s="82" t="s">
        <v>8</v>
      </c>
      <c r="E218" s="68">
        <f>669-401.6</f>
        <v>267.4</v>
      </c>
    </row>
    <row r="219" spans="1:5" ht="47.25">
      <c r="A219" s="23" t="s">
        <v>90</v>
      </c>
      <c r="B219" s="55" t="s">
        <v>414</v>
      </c>
      <c r="C219" s="55"/>
      <c r="D219" s="82"/>
      <c r="E219" s="68">
        <f>E220+E222</f>
        <v>1320</v>
      </c>
    </row>
    <row r="220" spans="1:5" ht="15.75">
      <c r="A220" s="46" t="s">
        <v>455</v>
      </c>
      <c r="B220" s="55" t="s">
        <v>414</v>
      </c>
      <c r="C220" s="55">
        <v>100</v>
      </c>
      <c r="D220" s="82"/>
      <c r="E220" s="68">
        <f>E221</f>
        <v>1320</v>
      </c>
    </row>
    <row r="221" spans="1:5" ht="31.5">
      <c r="A221" s="23" t="s">
        <v>0</v>
      </c>
      <c r="B221" s="55" t="s">
        <v>414</v>
      </c>
      <c r="C221" s="55">
        <v>100</v>
      </c>
      <c r="D221" s="82" t="s">
        <v>8</v>
      </c>
      <c r="E221" s="68">
        <f>1718.6-398.6</f>
        <v>1320</v>
      </c>
    </row>
    <row r="222" spans="1:5" ht="63" hidden="1">
      <c r="A222" s="23" t="s">
        <v>337</v>
      </c>
      <c r="B222" s="55" t="s">
        <v>414</v>
      </c>
      <c r="C222" s="55">
        <v>123</v>
      </c>
      <c r="D222" s="82"/>
      <c r="E222" s="124">
        <f>E223</f>
        <v>0</v>
      </c>
    </row>
    <row r="223" spans="1:5" ht="33.75" customHeight="1" hidden="1">
      <c r="A223" s="23" t="s">
        <v>0</v>
      </c>
      <c r="B223" s="55" t="s">
        <v>414</v>
      </c>
      <c r="C223" s="55">
        <v>123</v>
      </c>
      <c r="D223" s="82" t="s">
        <v>8</v>
      </c>
      <c r="E223" s="124">
        <v>0</v>
      </c>
    </row>
    <row r="224" spans="1:5" ht="31.5">
      <c r="A224" s="67" t="s">
        <v>243</v>
      </c>
      <c r="B224" s="53" t="s">
        <v>416</v>
      </c>
      <c r="C224" s="53"/>
      <c r="D224" s="85"/>
      <c r="E224" s="181">
        <f>E226</f>
        <v>2183.6</v>
      </c>
    </row>
    <row r="225" spans="1:5" ht="15.75">
      <c r="A225" s="23" t="s">
        <v>101</v>
      </c>
      <c r="B225" s="55" t="s">
        <v>415</v>
      </c>
      <c r="C225" s="53"/>
      <c r="D225" s="85"/>
      <c r="E225" s="68">
        <f>E226</f>
        <v>2183.6</v>
      </c>
    </row>
    <row r="226" spans="1:5" ht="47.25">
      <c r="A226" s="23" t="s">
        <v>246</v>
      </c>
      <c r="B226" s="55" t="s">
        <v>417</v>
      </c>
      <c r="C226" s="55"/>
      <c r="D226" s="82"/>
      <c r="E226" s="68">
        <f>E227</f>
        <v>2183.6</v>
      </c>
    </row>
    <row r="227" spans="1:5" ht="47.25">
      <c r="A227" s="143" t="s">
        <v>496</v>
      </c>
      <c r="B227" s="55" t="s">
        <v>417</v>
      </c>
      <c r="C227" s="55">
        <v>100</v>
      </c>
      <c r="D227" s="82"/>
      <c r="E227" s="68">
        <f>E228</f>
        <v>2183.6</v>
      </c>
    </row>
    <row r="228" spans="1:5" ht="47.25">
      <c r="A228" s="23" t="s">
        <v>245</v>
      </c>
      <c r="B228" s="55" t="s">
        <v>417</v>
      </c>
      <c r="C228" s="55">
        <v>100</v>
      </c>
      <c r="D228" s="82" t="s">
        <v>9</v>
      </c>
      <c r="E228" s="68">
        <v>2183.6</v>
      </c>
    </row>
    <row r="229" spans="1:5" ht="31.5">
      <c r="A229" s="67" t="s">
        <v>92</v>
      </c>
      <c r="B229" s="53" t="s">
        <v>439</v>
      </c>
      <c r="C229" s="53"/>
      <c r="D229" s="85"/>
      <c r="E229" s="181">
        <f>E230</f>
        <v>17083.600000000002</v>
      </c>
    </row>
    <row r="230" spans="1:5" ht="16.5" customHeight="1">
      <c r="A230" s="23" t="s">
        <v>101</v>
      </c>
      <c r="B230" s="55" t="s">
        <v>418</v>
      </c>
      <c r="C230" s="53"/>
      <c r="D230" s="85"/>
      <c r="E230" s="68">
        <f>E234+E237+E231</f>
        <v>17083.600000000002</v>
      </c>
    </row>
    <row r="231" spans="1:5" ht="16.5" customHeight="1">
      <c r="A231" s="23" t="s">
        <v>510</v>
      </c>
      <c r="B231" s="55" t="s">
        <v>511</v>
      </c>
      <c r="C231" s="53"/>
      <c r="D231" s="85"/>
      <c r="E231" s="68">
        <f>E232</f>
        <v>124.4</v>
      </c>
    </row>
    <row r="232" spans="1:5" ht="16.5" customHeight="1">
      <c r="A232" s="143" t="s">
        <v>494</v>
      </c>
      <c r="B232" s="55" t="s">
        <v>511</v>
      </c>
      <c r="C232" s="55">
        <v>300</v>
      </c>
      <c r="D232" s="82"/>
      <c r="E232" s="68">
        <f>E233</f>
        <v>124.4</v>
      </c>
    </row>
    <row r="233" spans="1:5" ht="17.25" customHeight="1">
      <c r="A233" s="99" t="s">
        <v>509</v>
      </c>
      <c r="B233" s="55" t="s">
        <v>511</v>
      </c>
      <c r="C233" s="55">
        <v>300</v>
      </c>
      <c r="D233" s="82" t="s">
        <v>512</v>
      </c>
      <c r="E233" s="184">
        <v>124.4</v>
      </c>
    </row>
    <row r="234" spans="1:5" ht="48" customHeight="1">
      <c r="A234" s="23" t="s">
        <v>248</v>
      </c>
      <c r="B234" s="55" t="s">
        <v>419</v>
      </c>
      <c r="C234" s="55"/>
      <c r="D234" s="82"/>
      <c r="E234" s="68">
        <f>E235</f>
        <v>13729.400000000001</v>
      </c>
    </row>
    <row r="235" spans="1:5" ht="33.75" customHeight="1">
      <c r="A235" s="143" t="s">
        <v>496</v>
      </c>
      <c r="B235" s="55" t="s">
        <v>419</v>
      </c>
      <c r="C235" s="55">
        <v>100</v>
      </c>
      <c r="D235" s="82"/>
      <c r="E235" s="68">
        <f>E236</f>
        <v>13729.400000000001</v>
      </c>
    </row>
    <row r="236" spans="1:5" ht="50.25" customHeight="1">
      <c r="A236" s="23" t="s">
        <v>245</v>
      </c>
      <c r="B236" s="55" t="s">
        <v>419</v>
      </c>
      <c r="C236" s="55">
        <v>100</v>
      </c>
      <c r="D236" s="82" t="s">
        <v>9</v>
      </c>
      <c r="E236" s="68">
        <f>14598.7-869.3</f>
        <v>13729.400000000001</v>
      </c>
    </row>
    <row r="237" spans="1:5" ht="47.25">
      <c r="A237" s="23" t="s">
        <v>94</v>
      </c>
      <c r="B237" s="55" t="s">
        <v>420</v>
      </c>
      <c r="C237" s="55"/>
      <c r="D237" s="82"/>
      <c r="E237" s="68">
        <f>E238+E240+E243</f>
        <v>3229.8</v>
      </c>
    </row>
    <row r="238" spans="1:5" ht="47.25">
      <c r="A238" s="143" t="s">
        <v>496</v>
      </c>
      <c r="B238" s="55" t="s">
        <v>420</v>
      </c>
      <c r="C238" s="55">
        <v>100</v>
      </c>
      <c r="D238" s="82"/>
      <c r="E238" s="68">
        <f>E239</f>
        <v>135</v>
      </c>
    </row>
    <row r="239" spans="1:5" ht="47.25">
      <c r="A239" s="23" t="s">
        <v>245</v>
      </c>
      <c r="B239" s="55" t="s">
        <v>420</v>
      </c>
      <c r="C239" s="55">
        <v>100</v>
      </c>
      <c r="D239" s="82" t="s">
        <v>9</v>
      </c>
      <c r="E239" s="68">
        <v>135</v>
      </c>
    </row>
    <row r="240" spans="1:5" ht="31.5">
      <c r="A240" s="98" t="s">
        <v>495</v>
      </c>
      <c r="B240" s="55" t="s">
        <v>420</v>
      </c>
      <c r="C240" s="55">
        <v>200</v>
      </c>
      <c r="D240" s="82"/>
      <c r="E240" s="68">
        <f>E241+E242</f>
        <v>2984.8</v>
      </c>
    </row>
    <row r="241" spans="1:5" ht="31.5">
      <c r="A241" s="23" t="s">
        <v>0</v>
      </c>
      <c r="B241" s="55" t="s">
        <v>420</v>
      </c>
      <c r="C241" s="55">
        <v>200</v>
      </c>
      <c r="D241" s="82" t="s">
        <v>8</v>
      </c>
      <c r="E241" s="68">
        <f>264.5-40</f>
        <v>224.5</v>
      </c>
    </row>
    <row r="242" spans="1:5" ht="47.25">
      <c r="A242" s="23" t="s">
        <v>245</v>
      </c>
      <c r="B242" s="55" t="s">
        <v>420</v>
      </c>
      <c r="C242" s="55">
        <v>200</v>
      </c>
      <c r="D242" s="82" t="s">
        <v>9</v>
      </c>
      <c r="E242" s="68">
        <f>2696-24.6+418.9-100-230</f>
        <v>2760.3</v>
      </c>
    </row>
    <row r="243" spans="1:5" ht="15.75">
      <c r="A243" s="143" t="s">
        <v>503</v>
      </c>
      <c r="B243" s="55" t="s">
        <v>420</v>
      </c>
      <c r="C243" s="55">
        <v>800</v>
      </c>
      <c r="D243" s="82"/>
      <c r="E243" s="68">
        <f>E244+E245</f>
        <v>110</v>
      </c>
    </row>
    <row r="244" spans="1:5" ht="35.25" customHeight="1">
      <c r="A244" s="23" t="s">
        <v>0</v>
      </c>
      <c r="B244" s="55" t="s">
        <v>420</v>
      </c>
      <c r="C244" s="55">
        <v>800</v>
      </c>
      <c r="D244" s="82" t="s">
        <v>8</v>
      </c>
      <c r="E244" s="68">
        <v>10</v>
      </c>
    </row>
    <row r="245" spans="1:5" ht="47.25">
      <c r="A245" s="23" t="s">
        <v>245</v>
      </c>
      <c r="B245" s="55" t="s">
        <v>420</v>
      </c>
      <c r="C245" s="55">
        <v>800</v>
      </c>
      <c r="D245" s="82" t="s">
        <v>9</v>
      </c>
      <c r="E245" s="68">
        <v>100</v>
      </c>
    </row>
    <row r="246" spans="1:5" ht="31.5">
      <c r="A246" s="67" t="s">
        <v>250</v>
      </c>
      <c r="B246" s="53" t="s">
        <v>421</v>
      </c>
      <c r="C246" s="53"/>
      <c r="D246" s="85"/>
      <c r="E246" s="181">
        <f>E248+E253</f>
        <v>541.3</v>
      </c>
    </row>
    <row r="247" spans="1:5" ht="15.75">
      <c r="A247" s="23" t="s">
        <v>101</v>
      </c>
      <c r="B247" s="55" t="s">
        <v>422</v>
      </c>
      <c r="C247" s="53"/>
      <c r="D247" s="85"/>
      <c r="E247" s="68">
        <f>E248+E253</f>
        <v>541.3</v>
      </c>
    </row>
    <row r="248" spans="1:5" ht="47.25">
      <c r="A248" s="23" t="s">
        <v>252</v>
      </c>
      <c r="B248" s="55" t="s">
        <v>476</v>
      </c>
      <c r="C248" s="55"/>
      <c r="D248" s="82"/>
      <c r="E248" s="68">
        <f>E249+E251</f>
        <v>7</v>
      </c>
    </row>
    <row r="249" spans="1:5" ht="47.25" hidden="1">
      <c r="A249" s="143" t="s">
        <v>496</v>
      </c>
      <c r="B249" s="55" t="s">
        <v>476</v>
      </c>
      <c r="C249" s="55">
        <v>100</v>
      </c>
      <c r="D249" s="82"/>
      <c r="E249" s="124">
        <f>E250</f>
        <v>0</v>
      </c>
    </row>
    <row r="250" spans="1:5" ht="31.5" hidden="1">
      <c r="A250" s="23" t="s">
        <v>517</v>
      </c>
      <c r="B250" s="55" t="s">
        <v>476</v>
      </c>
      <c r="C250" s="55">
        <v>100</v>
      </c>
      <c r="D250" s="82" t="s">
        <v>516</v>
      </c>
      <c r="E250" s="124">
        <v>0</v>
      </c>
    </row>
    <row r="251" spans="1:5" ht="31.5">
      <c r="A251" s="98" t="s">
        <v>495</v>
      </c>
      <c r="B251" s="55" t="s">
        <v>476</v>
      </c>
      <c r="C251" s="55">
        <v>200</v>
      </c>
      <c r="D251" s="82"/>
      <c r="E251" s="68">
        <f>E252</f>
        <v>7</v>
      </c>
    </row>
    <row r="252" spans="1:5" ht="31.5">
      <c r="A252" s="23" t="s">
        <v>517</v>
      </c>
      <c r="B252" s="55" t="s">
        <v>476</v>
      </c>
      <c r="C252" s="55">
        <v>200</v>
      </c>
      <c r="D252" s="82" t="s">
        <v>516</v>
      </c>
      <c r="E252" s="68">
        <v>7</v>
      </c>
    </row>
    <row r="253" spans="1:5" ht="31.5">
      <c r="A253" s="23" t="s">
        <v>254</v>
      </c>
      <c r="B253" s="55" t="s">
        <v>475</v>
      </c>
      <c r="C253" s="55"/>
      <c r="D253" s="82"/>
      <c r="E253" s="68">
        <f>E254+E256</f>
        <v>534.3</v>
      </c>
    </row>
    <row r="254" spans="1:5" ht="47.25">
      <c r="A254" s="143" t="s">
        <v>496</v>
      </c>
      <c r="B254" s="55" t="s">
        <v>475</v>
      </c>
      <c r="C254" s="55">
        <v>100</v>
      </c>
      <c r="D254" s="82"/>
      <c r="E254" s="68">
        <f>E255</f>
        <v>534.3</v>
      </c>
    </row>
    <row r="255" spans="1:5" ht="15.75">
      <c r="A255" s="57" t="s">
        <v>56</v>
      </c>
      <c r="B255" s="55" t="s">
        <v>475</v>
      </c>
      <c r="C255" s="55">
        <v>100</v>
      </c>
      <c r="D255" s="82" t="s">
        <v>57</v>
      </c>
      <c r="E255" s="68">
        <f>562.8-28.5</f>
        <v>534.3</v>
      </c>
    </row>
    <row r="256" spans="1:5" ht="31.5">
      <c r="A256" s="98" t="s">
        <v>495</v>
      </c>
      <c r="B256" s="55" t="s">
        <v>475</v>
      </c>
      <c r="C256" s="55">
        <v>200</v>
      </c>
      <c r="D256" s="82"/>
      <c r="E256" s="68">
        <f>E257</f>
        <v>0</v>
      </c>
    </row>
    <row r="257" spans="1:5" ht="15.75">
      <c r="A257" s="57" t="s">
        <v>56</v>
      </c>
      <c r="B257" s="55" t="s">
        <v>475</v>
      </c>
      <c r="C257" s="55">
        <v>200</v>
      </c>
      <c r="D257" s="82" t="s">
        <v>57</v>
      </c>
      <c r="E257" s="68">
        <v>0</v>
      </c>
    </row>
    <row r="258" spans="1:5" ht="47.25">
      <c r="A258" s="65" t="s">
        <v>99</v>
      </c>
      <c r="B258" s="83" t="s">
        <v>425</v>
      </c>
      <c r="C258" s="83"/>
      <c r="D258" s="84"/>
      <c r="E258" s="66">
        <f>E259</f>
        <v>48260</v>
      </c>
    </row>
    <row r="259" spans="1:5" ht="15.75">
      <c r="A259" s="23" t="s">
        <v>101</v>
      </c>
      <c r="B259" s="55" t="s">
        <v>424</v>
      </c>
      <c r="C259" s="55"/>
      <c r="D259" s="82"/>
      <c r="E259" s="68">
        <f>E261+E268+E271+E274+E281+E284+E287+E290+E293+E296+E302+E299+E334+E337+E305+E311+E314+E319+E325+E328+E331+E308+E322</f>
        <v>48260</v>
      </c>
    </row>
    <row r="260" spans="1:5" ht="15.75">
      <c r="A260" s="23" t="s">
        <v>101</v>
      </c>
      <c r="B260" s="82" t="s">
        <v>423</v>
      </c>
      <c r="C260" s="55"/>
      <c r="D260" s="82"/>
      <c r="E260" s="68">
        <f>E259</f>
        <v>48260</v>
      </c>
    </row>
    <row r="261" spans="1:5" ht="51.75" customHeight="1">
      <c r="A261" s="23" t="s">
        <v>256</v>
      </c>
      <c r="B261" s="55" t="s">
        <v>426</v>
      </c>
      <c r="C261" s="55"/>
      <c r="D261" s="82"/>
      <c r="E261" s="68">
        <f>E262+E264+E266</f>
        <v>14813.499999999998</v>
      </c>
    </row>
    <row r="262" spans="1:5" ht="47.25">
      <c r="A262" s="143" t="s">
        <v>496</v>
      </c>
      <c r="B262" s="55" t="s">
        <v>426</v>
      </c>
      <c r="C262" s="55">
        <v>100</v>
      </c>
      <c r="D262" s="82"/>
      <c r="E262" s="68">
        <f>E263</f>
        <v>12657.4</v>
      </c>
    </row>
    <row r="263" spans="1:5" ht="15.75">
      <c r="A263" s="23" t="s">
        <v>1</v>
      </c>
      <c r="B263" s="55" t="s">
        <v>426</v>
      </c>
      <c r="C263" s="55">
        <v>100</v>
      </c>
      <c r="D263" s="82" t="s">
        <v>27</v>
      </c>
      <c r="E263" s="110">
        <f>12750.4-93</f>
        <v>12657.4</v>
      </c>
    </row>
    <row r="264" spans="1:7" ht="34.5" customHeight="1">
      <c r="A264" s="98" t="s">
        <v>495</v>
      </c>
      <c r="B264" s="55" t="s">
        <v>426</v>
      </c>
      <c r="C264" s="55">
        <v>200</v>
      </c>
      <c r="D264" s="82"/>
      <c r="E264" s="68">
        <f>E265</f>
        <v>2154.7999999999997</v>
      </c>
      <c r="G264" s="186"/>
    </row>
    <row r="265" spans="1:7" ht="15.75">
      <c r="A265" s="23" t="s">
        <v>1</v>
      </c>
      <c r="B265" s="55" t="s">
        <v>426</v>
      </c>
      <c r="C265" s="55">
        <v>200</v>
      </c>
      <c r="D265" s="82" t="s">
        <v>27</v>
      </c>
      <c r="E265" s="110">
        <f>2695.6-781.5+24.6-0.3+124.4+92</f>
        <v>2154.7999999999997</v>
      </c>
      <c r="G265" s="186"/>
    </row>
    <row r="266" spans="1:7" ht="15.75">
      <c r="A266" s="143" t="s">
        <v>503</v>
      </c>
      <c r="B266" s="55" t="s">
        <v>426</v>
      </c>
      <c r="C266" s="55">
        <v>800</v>
      </c>
      <c r="D266" s="82"/>
      <c r="E266" s="68">
        <f>E267</f>
        <v>1.3</v>
      </c>
      <c r="G266" s="125"/>
    </row>
    <row r="267" spans="1:5" ht="15.75">
      <c r="A267" s="23" t="s">
        <v>1</v>
      </c>
      <c r="B267" s="55" t="s">
        <v>426</v>
      </c>
      <c r="C267" s="55">
        <v>800</v>
      </c>
      <c r="D267" s="82" t="s">
        <v>27</v>
      </c>
      <c r="E267" s="68">
        <f>0.3+1</f>
        <v>1.3</v>
      </c>
    </row>
    <row r="268" spans="1:5" ht="63">
      <c r="A268" s="23" t="s">
        <v>258</v>
      </c>
      <c r="B268" s="55" t="s">
        <v>427</v>
      </c>
      <c r="C268" s="55"/>
      <c r="D268" s="82"/>
      <c r="E268" s="68">
        <f>E269</f>
        <v>208.20000000000005</v>
      </c>
    </row>
    <row r="269" spans="1:5" ht="15.75">
      <c r="A269" s="143" t="s">
        <v>503</v>
      </c>
      <c r="B269" s="55" t="s">
        <v>427</v>
      </c>
      <c r="C269" s="55">
        <v>800</v>
      </c>
      <c r="D269" s="82"/>
      <c r="E269" s="68">
        <f>E270</f>
        <v>208.20000000000005</v>
      </c>
    </row>
    <row r="270" spans="1:5" ht="15.75">
      <c r="A270" s="23" t="s">
        <v>22</v>
      </c>
      <c r="B270" s="55" t="s">
        <v>427</v>
      </c>
      <c r="C270" s="55">
        <v>800</v>
      </c>
      <c r="D270" s="82" t="s">
        <v>10</v>
      </c>
      <c r="E270" s="68">
        <f>7324.4-4818.5+1000-2056.2+904.8-2000+1938.9-39.5-1312.7-475.8-91.3-88.2-77.7</f>
        <v>208.20000000000005</v>
      </c>
    </row>
    <row r="271" spans="1:5" ht="47.25" hidden="1">
      <c r="A271" s="23" t="s">
        <v>261</v>
      </c>
      <c r="B271" s="55" t="s">
        <v>262</v>
      </c>
      <c r="C271" s="55"/>
      <c r="D271" s="82"/>
      <c r="E271" s="124">
        <f>E272</f>
        <v>0</v>
      </c>
    </row>
    <row r="272" spans="1:5" ht="15.75" hidden="1">
      <c r="A272" s="23" t="s">
        <v>98</v>
      </c>
      <c r="B272" s="55" t="s">
        <v>262</v>
      </c>
      <c r="C272" s="55">
        <v>852</v>
      </c>
      <c r="D272" s="82"/>
      <c r="E272" s="124">
        <f>E273</f>
        <v>0</v>
      </c>
    </row>
    <row r="273" spans="1:5" ht="15.75" hidden="1">
      <c r="A273" s="23" t="s">
        <v>1</v>
      </c>
      <c r="B273" s="55" t="s">
        <v>262</v>
      </c>
      <c r="C273" s="55">
        <v>852</v>
      </c>
      <c r="D273" s="82" t="s">
        <v>27</v>
      </c>
      <c r="E273" s="124">
        <v>0</v>
      </c>
    </row>
    <row r="274" spans="1:5" ht="63">
      <c r="A274" s="23" t="s">
        <v>263</v>
      </c>
      <c r="B274" s="55" t="s">
        <v>428</v>
      </c>
      <c r="C274" s="55"/>
      <c r="D274" s="82"/>
      <c r="E274" s="68">
        <f>E275+E277+E279</f>
        <v>1257</v>
      </c>
    </row>
    <row r="275" spans="1:5" ht="31.5">
      <c r="A275" s="98" t="s">
        <v>495</v>
      </c>
      <c r="B275" s="55" t="s">
        <v>428</v>
      </c>
      <c r="C275" s="55">
        <v>200</v>
      </c>
      <c r="D275" s="82"/>
      <c r="E275" s="68">
        <f>E276</f>
        <v>938.8</v>
      </c>
    </row>
    <row r="276" spans="1:5" ht="15.75">
      <c r="A276" s="23" t="s">
        <v>1</v>
      </c>
      <c r="B276" s="55" t="s">
        <v>428</v>
      </c>
      <c r="C276" s="55">
        <v>200</v>
      </c>
      <c r="D276" s="82" t="s">
        <v>27</v>
      </c>
      <c r="E276" s="68">
        <f>691+200+200-152.2</f>
        <v>938.8</v>
      </c>
    </row>
    <row r="277" spans="1:5" ht="15.75">
      <c r="A277" s="23" t="s">
        <v>461</v>
      </c>
      <c r="B277" s="55" t="s">
        <v>428</v>
      </c>
      <c r="C277" s="55">
        <v>830</v>
      </c>
      <c r="D277" s="82"/>
      <c r="E277" s="68">
        <f>E278</f>
        <v>318.2</v>
      </c>
    </row>
    <row r="278" spans="1:5" ht="15.75">
      <c r="A278" s="23" t="s">
        <v>1</v>
      </c>
      <c r="B278" s="55" t="s">
        <v>428</v>
      </c>
      <c r="C278" s="55">
        <v>830</v>
      </c>
      <c r="D278" s="82" t="s">
        <v>27</v>
      </c>
      <c r="E278" s="68">
        <v>318.2</v>
      </c>
    </row>
    <row r="279" spans="1:5" ht="34.5" customHeight="1" hidden="1">
      <c r="A279" s="23" t="s">
        <v>456</v>
      </c>
      <c r="B279" s="55" t="s">
        <v>428</v>
      </c>
      <c r="C279" s="55">
        <v>850</v>
      </c>
      <c r="D279" s="82"/>
      <c r="E279" s="124">
        <f>E280</f>
        <v>0</v>
      </c>
    </row>
    <row r="280" spans="1:5" ht="15.75" hidden="1">
      <c r="A280" s="23" t="s">
        <v>1</v>
      </c>
      <c r="B280" s="55" t="s">
        <v>428</v>
      </c>
      <c r="C280" s="55">
        <v>850</v>
      </c>
      <c r="D280" s="82" t="s">
        <v>27</v>
      </c>
      <c r="E280" s="124">
        <v>0</v>
      </c>
    </row>
    <row r="281" spans="1:5" ht="63">
      <c r="A281" s="23" t="s">
        <v>265</v>
      </c>
      <c r="B281" s="55" t="s">
        <v>429</v>
      </c>
      <c r="C281" s="55"/>
      <c r="D281" s="82"/>
      <c r="E281" s="68">
        <f>E282</f>
        <v>27.9</v>
      </c>
    </row>
    <row r="282" spans="1:5" ht="17.25" customHeight="1">
      <c r="A282" s="143" t="s">
        <v>503</v>
      </c>
      <c r="B282" s="55" t="s">
        <v>429</v>
      </c>
      <c r="C282" s="55">
        <v>800</v>
      </c>
      <c r="D282" s="82"/>
      <c r="E282" s="68">
        <f>E283</f>
        <v>27.9</v>
      </c>
    </row>
    <row r="283" spans="1:5" ht="15.75">
      <c r="A283" s="23" t="s">
        <v>1</v>
      </c>
      <c r="B283" s="55" t="s">
        <v>429</v>
      </c>
      <c r="C283" s="55">
        <v>800</v>
      </c>
      <c r="D283" s="82" t="s">
        <v>27</v>
      </c>
      <c r="E283" s="68">
        <f>26.7+1.2</f>
        <v>27.9</v>
      </c>
    </row>
    <row r="284" spans="1:5" ht="63">
      <c r="A284" s="23" t="s">
        <v>267</v>
      </c>
      <c r="B284" s="55" t="s">
        <v>449</v>
      </c>
      <c r="C284" s="55"/>
      <c r="D284" s="82"/>
      <c r="E284" s="68">
        <f>E285</f>
        <v>3164.4</v>
      </c>
    </row>
    <row r="285" spans="1:5" ht="31.5">
      <c r="A285" s="98" t="s">
        <v>495</v>
      </c>
      <c r="B285" s="55" t="s">
        <v>449</v>
      </c>
      <c r="C285" s="55">
        <v>200</v>
      </c>
      <c r="D285" s="82"/>
      <c r="E285" s="68">
        <f>E286</f>
        <v>3164.4</v>
      </c>
    </row>
    <row r="286" spans="1:5" ht="23.25" customHeight="1">
      <c r="A286" s="23" t="s">
        <v>1</v>
      </c>
      <c r="B286" s="55" t="s">
        <v>449</v>
      </c>
      <c r="C286" s="55">
        <v>200</v>
      </c>
      <c r="D286" s="82" t="s">
        <v>27</v>
      </c>
      <c r="E286" s="68">
        <f>2264.4+900</f>
        <v>3164.4</v>
      </c>
    </row>
    <row r="287" spans="1:5" ht="63">
      <c r="A287" s="23" t="s">
        <v>269</v>
      </c>
      <c r="B287" s="55" t="s">
        <v>430</v>
      </c>
      <c r="C287" s="55"/>
      <c r="D287" s="82"/>
      <c r="E287" s="68">
        <f>E288</f>
        <v>47.2</v>
      </c>
    </row>
    <row r="288" spans="1:5" ht="15.75">
      <c r="A288" s="143" t="s">
        <v>503</v>
      </c>
      <c r="B288" s="55" t="s">
        <v>430</v>
      </c>
      <c r="C288" s="55">
        <v>300</v>
      </c>
      <c r="D288" s="82"/>
      <c r="E288" s="68">
        <f>E289</f>
        <v>47.2</v>
      </c>
    </row>
    <row r="289" spans="1:5" ht="15.75">
      <c r="A289" s="23" t="s">
        <v>1</v>
      </c>
      <c r="B289" s="55" t="s">
        <v>430</v>
      </c>
      <c r="C289" s="55">
        <v>300</v>
      </c>
      <c r="D289" s="82" t="s">
        <v>27</v>
      </c>
      <c r="E289" s="68">
        <f>47.2</f>
        <v>47.2</v>
      </c>
    </row>
    <row r="290" spans="1:5" ht="60.75" customHeight="1" hidden="1">
      <c r="A290" s="23" t="s">
        <v>271</v>
      </c>
      <c r="B290" s="55" t="s">
        <v>450</v>
      </c>
      <c r="C290" s="55"/>
      <c r="D290" s="82"/>
      <c r="E290" s="124">
        <f>E291</f>
        <v>0</v>
      </c>
    </row>
    <row r="291" spans="1:5" ht="31.5" hidden="1">
      <c r="A291" s="98" t="s">
        <v>458</v>
      </c>
      <c r="B291" s="55" t="s">
        <v>450</v>
      </c>
      <c r="C291" s="55">
        <v>240</v>
      </c>
      <c r="D291" s="82"/>
      <c r="E291" s="124">
        <f>E292</f>
        <v>0</v>
      </c>
    </row>
    <row r="292" spans="1:5" ht="15.75" hidden="1">
      <c r="A292" s="23" t="s">
        <v>1</v>
      </c>
      <c r="B292" s="55" t="s">
        <v>450</v>
      </c>
      <c r="C292" s="55">
        <v>240</v>
      </c>
      <c r="D292" s="82" t="s">
        <v>27</v>
      </c>
      <c r="E292" s="124">
        <v>0</v>
      </c>
    </row>
    <row r="293" spans="1:5" ht="78.75">
      <c r="A293" s="23" t="s">
        <v>273</v>
      </c>
      <c r="B293" s="55" t="s">
        <v>431</v>
      </c>
      <c r="C293" s="55"/>
      <c r="D293" s="82"/>
      <c r="E293" s="68">
        <f>E294</f>
        <v>5</v>
      </c>
    </row>
    <row r="294" spans="1:5" ht="15.75">
      <c r="A294" s="143" t="s">
        <v>503</v>
      </c>
      <c r="B294" s="55" t="s">
        <v>431</v>
      </c>
      <c r="C294" s="55">
        <v>800</v>
      </c>
      <c r="D294" s="82"/>
      <c r="E294" s="68">
        <f>E295</f>
        <v>5</v>
      </c>
    </row>
    <row r="295" spans="1:5" ht="15.75">
      <c r="A295" s="8" t="s">
        <v>24</v>
      </c>
      <c r="B295" s="55" t="s">
        <v>431</v>
      </c>
      <c r="C295" s="55">
        <v>800</v>
      </c>
      <c r="D295" s="82" t="s">
        <v>12</v>
      </c>
      <c r="E295" s="68">
        <v>5</v>
      </c>
    </row>
    <row r="296" spans="1:7" ht="63" hidden="1">
      <c r="A296" s="23" t="s">
        <v>275</v>
      </c>
      <c r="B296" s="55" t="s">
        <v>432</v>
      </c>
      <c r="C296" s="55"/>
      <c r="D296" s="82"/>
      <c r="E296" s="68">
        <f>E297</f>
        <v>0</v>
      </c>
      <c r="G296" s="119"/>
    </row>
    <row r="297" spans="1:5" ht="31.5" hidden="1">
      <c r="A297" s="98" t="s">
        <v>495</v>
      </c>
      <c r="B297" s="55" t="s">
        <v>432</v>
      </c>
      <c r="C297" s="55">
        <v>200</v>
      </c>
      <c r="D297" s="82"/>
      <c r="E297" s="68">
        <f>E298</f>
        <v>0</v>
      </c>
    </row>
    <row r="298" spans="1:5" ht="15.75" hidden="1">
      <c r="A298" s="23" t="s">
        <v>2</v>
      </c>
      <c r="B298" s="55" t="s">
        <v>432</v>
      </c>
      <c r="C298" s="55">
        <v>200</v>
      </c>
      <c r="D298" s="82" t="s">
        <v>13</v>
      </c>
      <c r="E298" s="68">
        <v>0</v>
      </c>
    </row>
    <row r="299" spans="1:5" ht="63" hidden="1">
      <c r="A299" s="23" t="s">
        <v>277</v>
      </c>
      <c r="B299" s="55" t="s">
        <v>433</v>
      </c>
      <c r="C299" s="55"/>
      <c r="D299" s="82"/>
      <c r="E299" s="68">
        <f>E300</f>
        <v>0</v>
      </c>
    </row>
    <row r="300" spans="1:5" ht="31.5" hidden="1">
      <c r="A300" s="98" t="s">
        <v>495</v>
      </c>
      <c r="B300" s="55" t="s">
        <v>433</v>
      </c>
      <c r="C300" s="55">
        <v>200</v>
      </c>
      <c r="D300" s="82"/>
      <c r="E300" s="68">
        <f>E301</f>
        <v>0</v>
      </c>
    </row>
    <row r="301" spans="1:5" ht="15.75" hidden="1">
      <c r="A301" s="23" t="s">
        <v>2</v>
      </c>
      <c r="B301" s="55" t="s">
        <v>433</v>
      </c>
      <c r="C301" s="55">
        <v>200</v>
      </c>
      <c r="D301" s="82" t="s">
        <v>13</v>
      </c>
      <c r="E301" s="68">
        <v>0</v>
      </c>
    </row>
    <row r="302" spans="1:5" ht="63">
      <c r="A302" s="23" t="s">
        <v>279</v>
      </c>
      <c r="B302" s="55" t="s">
        <v>434</v>
      </c>
      <c r="C302" s="55"/>
      <c r="D302" s="82"/>
      <c r="E302" s="68">
        <f>E303</f>
        <v>100</v>
      </c>
    </row>
    <row r="303" spans="1:5" ht="15.75">
      <c r="A303" s="143" t="s">
        <v>494</v>
      </c>
      <c r="B303" s="55" t="s">
        <v>434</v>
      </c>
      <c r="C303" s="55">
        <v>300</v>
      </c>
      <c r="D303" s="82"/>
      <c r="E303" s="68">
        <f>E304</f>
        <v>100</v>
      </c>
    </row>
    <row r="304" spans="1:5" ht="18" customHeight="1">
      <c r="A304" s="2" t="s">
        <v>7</v>
      </c>
      <c r="B304" s="55" t="s">
        <v>434</v>
      </c>
      <c r="C304" s="55">
        <v>300</v>
      </c>
      <c r="D304" s="82" t="s">
        <v>286</v>
      </c>
      <c r="E304" s="68">
        <v>100</v>
      </c>
    </row>
    <row r="305" spans="1:5" ht="31.5" hidden="1">
      <c r="A305" s="8" t="s">
        <v>316</v>
      </c>
      <c r="B305" s="55" t="s">
        <v>313</v>
      </c>
      <c r="C305" s="55"/>
      <c r="D305" s="82"/>
      <c r="E305" s="68">
        <f>E306</f>
        <v>0</v>
      </c>
    </row>
    <row r="306" spans="1:5" ht="31.5" hidden="1">
      <c r="A306" s="8" t="s">
        <v>114</v>
      </c>
      <c r="B306" s="55" t="s">
        <v>313</v>
      </c>
      <c r="C306" s="55">
        <v>411</v>
      </c>
      <c r="D306" s="82"/>
      <c r="E306" s="68">
        <f>E307</f>
        <v>0</v>
      </c>
    </row>
    <row r="307" spans="1:5" ht="15.75" hidden="1">
      <c r="A307" s="8" t="s">
        <v>3</v>
      </c>
      <c r="B307" s="55" t="s">
        <v>313</v>
      </c>
      <c r="C307" s="55">
        <v>411</v>
      </c>
      <c r="D307" s="82" t="s">
        <v>14</v>
      </c>
      <c r="E307" s="68">
        <v>0</v>
      </c>
    </row>
    <row r="308" spans="1:5" ht="31.5" customHeight="1">
      <c r="A308" s="8" t="s">
        <v>613</v>
      </c>
      <c r="B308" s="55" t="s">
        <v>435</v>
      </c>
      <c r="C308" s="55"/>
      <c r="D308" s="82"/>
      <c r="E308" s="68">
        <f>E309</f>
        <v>200</v>
      </c>
    </row>
    <row r="309" spans="1:5" ht="15.75">
      <c r="A309" s="143" t="s">
        <v>503</v>
      </c>
      <c r="B309" s="55" t="s">
        <v>435</v>
      </c>
      <c r="C309" s="55">
        <v>800</v>
      </c>
      <c r="D309" s="82"/>
      <c r="E309" s="68">
        <f>E310</f>
        <v>200</v>
      </c>
    </row>
    <row r="310" spans="1:5" ht="15.75">
      <c r="A310" s="35" t="s">
        <v>4</v>
      </c>
      <c r="B310" s="55" t="s">
        <v>435</v>
      </c>
      <c r="C310" s="55">
        <v>800</v>
      </c>
      <c r="D310" s="82" t="s">
        <v>15</v>
      </c>
      <c r="E310" s="68">
        <v>200</v>
      </c>
    </row>
    <row r="311" spans="1:5" ht="15.75" hidden="1">
      <c r="A311" s="8" t="s">
        <v>315</v>
      </c>
      <c r="B311" s="55" t="s">
        <v>318</v>
      </c>
      <c r="C311" s="55"/>
      <c r="D311" s="82"/>
      <c r="E311" s="68">
        <f>E312</f>
        <v>0</v>
      </c>
    </row>
    <row r="312" spans="1:5" ht="31.5" hidden="1">
      <c r="A312" s="8" t="s">
        <v>314</v>
      </c>
      <c r="B312" s="55" t="s">
        <v>318</v>
      </c>
      <c r="C312" s="55">
        <v>630</v>
      </c>
      <c r="D312" s="82"/>
      <c r="E312" s="68">
        <f>E313</f>
        <v>0</v>
      </c>
    </row>
    <row r="313" spans="1:5" ht="15.75" hidden="1">
      <c r="A313" s="112" t="s">
        <v>28</v>
      </c>
      <c r="B313" s="55" t="s">
        <v>318</v>
      </c>
      <c r="C313" s="55">
        <v>630</v>
      </c>
      <c r="D313" s="82" t="s">
        <v>29</v>
      </c>
      <c r="E313" s="68">
        <v>0</v>
      </c>
    </row>
    <row r="314" spans="1:5" ht="15.75">
      <c r="A314" s="8" t="s">
        <v>317</v>
      </c>
      <c r="B314" s="55" t="s">
        <v>436</v>
      </c>
      <c r="C314" s="55"/>
      <c r="D314" s="82"/>
      <c r="E314" s="68">
        <f>E315</f>
        <v>8000</v>
      </c>
    </row>
    <row r="315" spans="1:5" ht="15.75">
      <c r="A315" s="143" t="s">
        <v>503</v>
      </c>
      <c r="B315" s="55" t="s">
        <v>436</v>
      </c>
      <c r="C315" s="55">
        <v>800</v>
      </c>
      <c r="D315" s="82"/>
      <c r="E315" s="68">
        <f>E316</f>
        <v>8000</v>
      </c>
    </row>
    <row r="316" spans="1:5" ht="15.75">
      <c r="A316" s="35" t="s">
        <v>4</v>
      </c>
      <c r="B316" s="55" t="s">
        <v>436</v>
      </c>
      <c r="C316" s="55">
        <v>800</v>
      </c>
      <c r="D316" s="82" t="s">
        <v>15</v>
      </c>
      <c r="E316" s="68">
        <f>1000-1000+8000</f>
        <v>8000</v>
      </c>
    </row>
    <row r="317" spans="1:5" ht="38.25" customHeight="1" hidden="1">
      <c r="A317" s="98" t="s">
        <v>495</v>
      </c>
      <c r="B317" s="55" t="s">
        <v>436</v>
      </c>
      <c r="C317" s="55">
        <v>200</v>
      </c>
      <c r="D317" s="82"/>
      <c r="E317" s="124">
        <f>E318</f>
        <v>0</v>
      </c>
    </row>
    <row r="318" spans="1:5" ht="15.75" hidden="1">
      <c r="A318" s="35" t="s">
        <v>4</v>
      </c>
      <c r="B318" s="55" t="s">
        <v>436</v>
      </c>
      <c r="C318" s="55">
        <v>200</v>
      </c>
      <c r="D318" s="82" t="s">
        <v>15</v>
      </c>
      <c r="E318" s="124">
        <v>0</v>
      </c>
    </row>
    <row r="319" spans="1:5" ht="15.75">
      <c r="A319" s="8" t="s">
        <v>325</v>
      </c>
      <c r="B319" s="55" t="s">
        <v>437</v>
      </c>
      <c r="C319" s="55"/>
      <c r="D319" s="82"/>
      <c r="E319" s="68">
        <f>E320</f>
        <v>104.5</v>
      </c>
    </row>
    <row r="320" spans="1:5" ht="31.5">
      <c r="A320" s="98" t="s">
        <v>495</v>
      </c>
      <c r="B320" s="55" t="s">
        <v>437</v>
      </c>
      <c r="C320" s="55">
        <v>200</v>
      </c>
      <c r="D320" s="82"/>
      <c r="E320" s="68">
        <f>E321</f>
        <v>104.5</v>
      </c>
    </row>
    <row r="321" spans="1:5" ht="15.75">
      <c r="A321" s="23" t="s">
        <v>5</v>
      </c>
      <c r="B321" s="55" t="s">
        <v>437</v>
      </c>
      <c r="C321" s="55">
        <v>200</v>
      </c>
      <c r="D321" s="82" t="s">
        <v>16</v>
      </c>
      <c r="E321" s="68">
        <f>30.7+73.8</f>
        <v>104.5</v>
      </c>
    </row>
    <row r="322" spans="1:5" ht="31.5" hidden="1">
      <c r="A322" s="8" t="s">
        <v>466</v>
      </c>
      <c r="B322" s="73" t="s">
        <v>465</v>
      </c>
      <c r="C322" s="55"/>
      <c r="D322" s="82"/>
      <c r="E322" s="124">
        <f>E323</f>
        <v>0</v>
      </c>
    </row>
    <row r="323" spans="1:5" ht="15.75" hidden="1">
      <c r="A323" s="8" t="s">
        <v>477</v>
      </c>
      <c r="B323" s="73" t="s">
        <v>465</v>
      </c>
      <c r="C323" s="55">
        <v>410</v>
      </c>
      <c r="D323" s="82"/>
      <c r="E323" s="124">
        <f>E324</f>
        <v>0</v>
      </c>
    </row>
    <row r="324" spans="1:5" ht="15.75" hidden="1">
      <c r="A324" s="23" t="s">
        <v>3</v>
      </c>
      <c r="B324" s="73" t="s">
        <v>465</v>
      </c>
      <c r="C324" s="55">
        <v>410</v>
      </c>
      <c r="D324" s="82" t="s">
        <v>14</v>
      </c>
      <c r="E324" s="124">
        <v>0</v>
      </c>
    </row>
    <row r="325" spans="1:5" ht="31.5">
      <c r="A325" s="8" t="s">
        <v>619</v>
      </c>
      <c r="B325" s="75" t="s">
        <v>520</v>
      </c>
      <c r="C325" s="55"/>
      <c r="D325" s="82"/>
      <c r="E325" s="68">
        <f>E326</f>
        <v>20272.7</v>
      </c>
    </row>
    <row r="326" spans="1:5" ht="31.5">
      <c r="A326" s="143" t="s">
        <v>522</v>
      </c>
      <c r="B326" s="75" t="s">
        <v>520</v>
      </c>
      <c r="C326" s="55">
        <v>600</v>
      </c>
      <c r="D326" s="82"/>
      <c r="E326" s="68">
        <f>E327</f>
        <v>20272.7</v>
      </c>
    </row>
    <row r="327" spans="1:5" ht="19.5" customHeight="1">
      <c r="A327" s="46" t="s">
        <v>6</v>
      </c>
      <c r="B327" s="75" t="s">
        <v>520</v>
      </c>
      <c r="C327" s="55">
        <v>600</v>
      </c>
      <c r="D327" s="82" t="s">
        <v>18</v>
      </c>
      <c r="E327" s="68">
        <f>21299-1000-26.3</f>
        <v>20272.7</v>
      </c>
    </row>
    <row r="328" spans="1:5" ht="30" customHeight="1" hidden="1">
      <c r="A328" s="8" t="s">
        <v>627</v>
      </c>
      <c r="B328" s="75" t="s">
        <v>629</v>
      </c>
      <c r="C328" s="55"/>
      <c r="D328" s="82"/>
      <c r="E328" s="68">
        <f>E329</f>
        <v>0</v>
      </c>
    </row>
    <row r="329" spans="1:5" ht="31.5" hidden="1">
      <c r="A329" s="143" t="s">
        <v>522</v>
      </c>
      <c r="B329" s="75" t="s">
        <v>629</v>
      </c>
      <c r="C329" s="55">
        <v>600</v>
      </c>
      <c r="D329" s="82"/>
      <c r="E329" s="68">
        <f>E330</f>
        <v>0</v>
      </c>
    </row>
    <row r="330" spans="1:5" ht="15.75" hidden="1">
      <c r="A330" s="46" t="s">
        <v>6</v>
      </c>
      <c r="B330" s="75" t="s">
        <v>629</v>
      </c>
      <c r="C330" s="55">
        <v>600</v>
      </c>
      <c r="D330" s="82" t="s">
        <v>18</v>
      </c>
      <c r="E330" s="68">
        <f>500-500</f>
        <v>0</v>
      </c>
    </row>
    <row r="331" spans="1:5" ht="15.75" hidden="1">
      <c r="A331" s="8" t="s">
        <v>628</v>
      </c>
      <c r="B331" s="75" t="s">
        <v>629</v>
      </c>
      <c r="C331" s="55"/>
      <c r="D331" s="82"/>
      <c r="E331" s="68">
        <f>E332</f>
        <v>0</v>
      </c>
    </row>
    <row r="332" spans="1:5" ht="35.25" customHeight="1" hidden="1">
      <c r="A332" s="143" t="s">
        <v>522</v>
      </c>
      <c r="B332" s="75" t="s">
        <v>629</v>
      </c>
      <c r="C332" s="55">
        <v>600</v>
      </c>
      <c r="D332" s="82"/>
      <c r="E332" s="68">
        <f>E333</f>
        <v>0</v>
      </c>
    </row>
    <row r="333" spans="1:5" ht="15.75" hidden="1">
      <c r="A333" s="46" t="s">
        <v>6</v>
      </c>
      <c r="B333" s="75" t="s">
        <v>629</v>
      </c>
      <c r="C333" s="55">
        <v>600</v>
      </c>
      <c r="D333" s="82" t="s">
        <v>18</v>
      </c>
      <c r="E333" s="68">
        <f>26.3-26.3</f>
        <v>0</v>
      </c>
    </row>
    <row r="334" spans="1:5" ht="78.75">
      <c r="A334" s="29" t="s">
        <v>103</v>
      </c>
      <c r="B334" s="55" t="s">
        <v>438</v>
      </c>
      <c r="C334" s="55"/>
      <c r="D334" s="82"/>
      <c r="E334" s="68">
        <f>E335</f>
        <v>59.6</v>
      </c>
    </row>
    <row r="335" spans="1:5" ht="15.75">
      <c r="A335" s="143" t="s">
        <v>505</v>
      </c>
      <c r="B335" s="55" t="s">
        <v>438</v>
      </c>
      <c r="C335" s="55">
        <v>500</v>
      </c>
      <c r="D335" s="82"/>
      <c r="E335" s="68">
        <f>E336</f>
        <v>59.6</v>
      </c>
    </row>
    <row r="336" spans="1:5" ht="36" customHeight="1">
      <c r="A336" s="23" t="s">
        <v>0</v>
      </c>
      <c r="B336" s="55" t="s">
        <v>438</v>
      </c>
      <c r="C336" s="55">
        <v>500</v>
      </c>
      <c r="D336" s="82" t="s">
        <v>8</v>
      </c>
      <c r="E336" s="68">
        <v>59.6</v>
      </c>
    </row>
    <row r="337" spans="1:5" ht="63" hidden="1">
      <c r="A337" s="2" t="s">
        <v>281</v>
      </c>
      <c r="B337" s="55" t="s">
        <v>282</v>
      </c>
      <c r="C337" s="55"/>
      <c r="D337" s="82"/>
      <c r="E337" s="124">
        <f>E338</f>
        <v>0</v>
      </c>
    </row>
    <row r="338" spans="1:5" ht="15.75" hidden="1">
      <c r="A338" s="2" t="s">
        <v>284</v>
      </c>
      <c r="B338" s="55" t="s">
        <v>282</v>
      </c>
      <c r="C338" s="55">
        <v>520</v>
      </c>
      <c r="D338" s="82"/>
      <c r="E338" s="124">
        <f>E339</f>
        <v>0</v>
      </c>
    </row>
    <row r="339" spans="1:5" ht="15.75" hidden="1">
      <c r="A339" s="2" t="s">
        <v>283</v>
      </c>
      <c r="B339" s="55" t="s">
        <v>282</v>
      </c>
      <c r="C339" s="55">
        <v>520</v>
      </c>
      <c r="D339" s="82" t="s">
        <v>287</v>
      </c>
      <c r="E339" s="124">
        <v>0</v>
      </c>
    </row>
    <row r="340" spans="1:5" ht="15.75">
      <c r="A340" s="60" t="s">
        <v>285</v>
      </c>
      <c r="B340" s="18"/>
      <c r="C340" s="18"/>
      <c r="D340" s="69"/>
      <c r="E340" s="66">
        <f>E9+E44+E87+E112+E135+E170+E210+E258+E178+E197+E202</f>
        <v>157973.1</v>
      </c>
    </row>
    <row r="342" ht="12.75">
      <c r="E342" s="126"/>
    </row>
    <row r="343" ht="12.75">
      <c r="E343" s="126"/>
    </row>
    <row r="344" ht="12.75">
      <c r="E344" s="119"/>
    </row>
    <row r="346" ht="17.25" customHeight="1"/>
    <row r="348" ht="33.75" customHeight="1" hidden="1"/>
    <row r="349" ht="33.75" customHeight="1" hidden="1"/>
    <row r="350" ht="12.75" hidden="1"/>
    <row r="351" ht="33" customHeight="1"/>
    <row r="354" ht="12.75" hidden="1"/>
    <row r="355" ht="12.75" hidden="1"/>
    <row r="356" ht="12.75" hidden="1"/>
    <row r="358" ht="12.75" hidden="1"/>
    <row r="359" ht="12.75" hidden="1"/>
    <row r="361" ht="12.75">
      <c r="F361" s="116"/>
    </row>
    <row r="362" spans="1:5" s="111" customFormat="1" ht="12.75">
      <c r="A362"/>
      <c r="B362"/>
      <c r="C362"/>
      <c r="D362"/>
      <c r="E362"/>
    </row>
    <row r="363" spans="1:5" s="111" customFormat="1" ht="12.75">
      <c r="A363"/>
      <c r="B363"/>
      <c r="C363"/>
      <c r="D363"/>
      <c r="E363"/>
    </row>
    <row r="364" spans="1:5" s="111" customFormat="1" ht="12.75">
      <c r="A364"/>
      <c r="B364"/>
      <c r="C364"/>
      <c r="D364"/>
      <c r="E364"/>
    </row>
    <row r="365" spans="1:5" s="111" customFormat="1" ht="12.75" hidden="1">
      <c r="A365"/>
      <c r="B365"/>
      <c r="C365"/>
      <c r="D365"/>
      <c r="E365"/>
    </row>
    <row r="366" spans="1:5" s="111" customFormat="1" ht="12.75" hidden="1">
      <c r="A366"/>
      <c r="B366"/>
      <c r="C366"/>
      <c r="D366"/>
      <c r="E366"/>
    </row>
    <row r="367" spans="1:5" s="111" customFormat="1" ht="12.75" hidden="1">
      <c r="A367"/>
      <c r="B367"/>
      <c r="C367"/>
      <c r="D367"/>
      <c r="E367"/>
    </row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80.25" customHeight="1"/>
    <row r="379" ht="34.5" customHeight="1"/>
    <row r="380" ht="12.75" hidden="1"/>
    <row r="381" ht="12.75" hidden="1"/>
    <row r="382" ht="12.75" hidden="1"/>
    <row r="385" ht="12.75">
      <c r="G385" s="119"/>
    </row>
    <row r="387" ht="12.75">
      <c r="G387" s="119"/>
    </row>
  </sheetData>
  <sheetProtection/>
  <autoFilter ref="A8:E340"/>
  <mergeCells count="5">
    <mergeCell ref="A6:E6"/>
    <mergeCell ref="A1:E1"/>
    <mergeCell ref="A2:E2"/>
    <mergeCell ref="A3:E3"/>
    <mergeCell ref="A4:E4"/>
  </mergeCells>
  <printOptions/>
  <pageMargins left="0.5118110236220472" right="0.5118110236220472" top="0.9448818897637796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5"/>
  <sheetViews>
    <sheetView zoomScalePageLayoutView="0" workbookViewId="0" topLeftCell="A82">
      <selection activeCell="C91" sqref="C91:D91"/>
    </sheetView>
  </sheetViews>
  <sheetFormatPr defaultColWidth="9.00390625" defaultRowHeight="12.75"/>
  <cols>
    <col min="1" max="1" width="73.125" style="0" customWidth="1"/>
    <col min="3" max="3" width="5.875" style="0" customWidth="1"/>
    <col min="4" max="4" width="7.25390625" style="0" customWidth="1"/>
    <col min="5" max="5" width="15.25390625" style="0" customWidth="1"/>
    <col min="6" max="6" width="7.625" style="0" customWidth="1"/>
    <col min="7" max="7" width="11.875" style="0" customWidth="1"/>
  </cols>
  <sheetData>
    <row r="1" spans="1:7" ht="15.75">
      <c r="A1" s="207" t="s">
        <v>51</v>
      </c>
      <c r="B1" s="207"/>
      <c r="C1" s="207"/>
      <c r="D1" s="207"/>
      <c r="E1" s="207"/>
      <c r="F1" s="207"/>
      <c r="G1" s="207"/>
    </row>
    <row r="2" spans="1:7" ht="13.5" customHeight="1">
      <c r="A2" s="207" t="s">
        <v>19</v>
      </c>
      <c r="B2" s="207"/>
      <c r="C2" s="207"/>
      <c r="D2" s="207"/>
      <c r="E2" s="207"/>
      <c r="F2" s="207"/>
      <c r="G2" s="207"/>
    </row>
    <row r="3" spans="1:7" ht="13.5" customHeight="1">
      <c r="A3" s="207" t="s">
        <v>20</v>
      </c>
      <c r="B3" s="207"/>
      <c r="C3" s="207"/>
      <c r="D3" s="207"/>
      <c r="E3" s="207"/>
      <c r="F3" s="207"/>
      <c r="G3" s="207"/>
    </row>
    <row r="4" spans="1:7" ht="13.5" customHeight="1">
      <c r="A4" s="207" t="s">
        <v>366</v>
      </c>
      <c r="B4" s="207"/>
      <c r="C4" s="207"/>
      <c r="D4" s="207"/>
      <c r="E4" s="207"/>
      <c r="F4" s="207"/>
      <c r="G4" s="207"/>
    </row>
    <row r="6" spans="1:8" ht="54.75" customHeight="1">
      <c r="A6" s="210" t="s">
        <v>451</v>
      </c>
      <c r="B6" s="210"/>
      <c r="C6" s="210"/>
      <c r="D6" s="210"/>
      <c r="E6" s="210"/>
      <c r="F6" s="210"/>
      <c r="G6" s="210"/>
      <c r="H6" s="9"/>
    </row>
    <row r="8" spans="1:7" ht="31.5">
      <c r="A8" s="20" t="s">
        <v>31</v>
      </c>
      <c r="B8" s="20" t="s">
        <v>79</v>
      </c>
      <c r="C8" s="20" t="s">
        <v>80</v>
      </c>
      <c r="D8" s="20" t="s">
        <v>81</v>
      </c>
      <c r="E8" s="20" t="s">
        <v>75</v>
      </c>
      <c r="F8" s="20" t="s">
        <v>76</v>
      </c>
      <c r="G8" s="18" t="s">
        <v>78</v>
      </c>
    </row>
    <row r="9" spans="1:7" ht="47.25">
      <c r="A9" s="17" t="s">
        <v>82</v>
      </c>
      <c r="B9" s="21" t="s">
        <v>83</v>
      </c>
      <c r="C9" s="73"/>
      <c r="D9" s="73"/>
      <c r="E9" s="73"/>
      <c r="F9" s="73"/>
      <c r="G9" s="115">
        <f>G10+G30</f>
        <v>3404.9</v>
      </c>
    </row>
    <row r="10" spans="1:7" ht="18" customHeight="1">
      <c r="A10" s="23" t="s">
        <v>21</v>
      </c>
      <c r="B10" s="24" t="s">
        <v>83</v>
      </c>
      <c r="C10" s="73"/>
      <c r="D10" s="73"/>
      <c r="E10" s="55" t="s">
        <v>410</v>
      </c>
      <c r="F10" s="73"/>
      <c r="G10" s="33">
        <f>G11+G23</f>
        <v>3351.9</v>
      </c>
    </row>
    <row r="11" spans="1:7" ht="31.5">
      <c r="A11" s="27" t="s">
        <v>85</v>
      </c>
      <c r="B11" s="24" t="s">
        <v>83</v>
      </c>
      <c r="C11" s="73"/>
      <c r="D11" s="73"/>
      <c r="E11" s="50" t="s">
        <v>411</v>
      </c>
      <c r="F11" s="73"/>
      <c r="G11" s="33">
        <f>G13+G19</f>
        <v>2905.5</v>
      </c>
    </row>
    <row r="12" spans="1:7" ht="15.75">
      <c r="A12" s="23" t="s">
        <v>101</v>
      </c>
      <c r="B12" s="24" t="s">
        <v>83</v>
      </c>
      <c r="C12" s="73"/>
      <c r="D12" s="73"/>
      <c r="E12" s="73" t="s">
        <v>412</v>
      </c>
      <c r="F12" s="73"/>
      <c r="G12" s="33">
        <f>G13</f>
        <v>1175.2</v>
      </c>
    </row>
    <row r="13" spans="1:7" ht="47.25">
      <c r="A13" s="23" t="s">
        <v>0</v>
      </c>
      <c r="B13" s="24" t="s">
        <v>83</v>
      </c>
      <c r="C13" s="74" t="s">
        <v>86</v>
      </c>
      <c r="D13" s="74" t="s">
        <v>87</v>
      </c>
      <c r="E13" s="86"/>
      <c r="F13" s="73"/>
      <c r="G13" s="33">
        <f>G17</f>
        <v>1175.2</v>
      </c>
    </row>
    <row r="14" spans="1:7" ht="15.75">
      <c r="A14" s="23" t="s">
        <v>21</v>
      </c>
      <c r="B14" s="24" t="s">
        <v>83</v>
      </c>
      <c r="C14" s="74" t="s">
        <v>86</v>
      </c>
      <c r="D14" s="74" t="s">
        <v>87</v>
      </c>
      <c r="E14" s="55" t="s">
        <v>410</v>
      </c>
      <c r="F14" s="73"/>
      <c r="G14" s="33"/>
    </row>
    <row r="15" spans="1:7" ht="31.5">
      <c r="A15" s="27" t="s">
        <v>85</v>
      </c>
      <c r="B15" s="24" t="s">
        <v>83</v>
      </c>
      <c r="C15" s="74" t="s">
        <v>86</v>
      </c>
      <c r="D15" s="74" t="s">
        <v>87</v>
      </c>
      <c r="E15" s="50" t="s">
        <v>411</v>
      </c>
      <c r="F15" s="73"/>
      <c r="G15" s="33"/>
    </row>
    <row r="16" spans="1:7" ht="15.75">
      <c r="A16" s="23" t="s">
        <v>101</v>
      </c>
      <c r="B16" s="24" t="s">
        <v>83</v>
      </c>
      <c r="C16" s="74" t="s">
        <v>86</v>
      </c>
      <c r="D16" s="74" t="s">
        <v>87</v>
      </c>
      <c r="E16" s="73" t="s">
        <v>412</v>
      </c>
      <c r="F16" s="73"/>
      <c r="G16" s="33"/>
    </row>
    <row r="17" spans="1:7" ht="51" customHeight="1">
      <c r="A17" s="23" t="s">
        <v>88</v>
      </c>
      <c r="B17" s="24" t="s">
        <v>83</v>
      </c>
      <c r="C17" s="74" t="s">
        <v>86</v>
      </c>
      <c r="D17" s="74" t="s">
        <v>87</v>
      </c>
      <c r="E17" s="55" t="s">
        <v>413</v>
      </c>
      <c r="F17" s="73"/>
      <c r="G17" s="33">
        <f>G18</f>
        <v>1175.2</v>
      </c>
    </row>
    <row r="18" spans="1:7" ht="31.5">
      <c r="A18" s="23" t="s">
        <v>89</v>
      </c>
      <c r="B18" s="24" t="s">
        <v>83</v>
      </c>
      <c r="C18" s="74" t="s">
        <v>86</v>
      </c>
      <c r="D18" s="74" t="s">
        <v>87</v>
      </c>
      <c r="E18" s="55" t="s">
        <v>413</v>
      </c>
      <c r="F18" s="73">
        <v>121</v>
      </c>
      <c r="G18" s="33">
        <v>1175.2</v>
      </c>
    </row>
    <row r="19" spans="1:7" ht="47.25">
      <c r="A19" s="23" t="s">
        <v>0</v>
      </c>
      <c r="B19" s="24" t="s">
        <v>83</v>
      </c>
      <c r="C19" s="74" t="s">
        <v>86</v>
      </c>
      <c r="D19" s="74" t="s">
        <v>87</v>
      </c>
      <c r="E19" s="73"/>
      <c r="F19" s="73"/>
      <c r="G19" s="33">
        <f>G20+G22</f>
        <v>1730.3</v>
      </c>
    </row>
    <row r="20" spans="1:7" ht="47.25">
      <c r="A20" s="23" t="s">
        <v>90</v>
      </c>
      <c r="B20" s="24" t="s">
        <v>83</v>
      </c>
      <c r="C20" s="74" t="s">
        <v>86</v>
      </c>
      <c r="D20" s="74" t="s">
        <v>87</v>
      </c>
      <c r="E20" s="55" t="s">
        <v>414</v>
      </c>
      <c r="F20" s="55"/>
      <c r="G20" s="33">
        <f>G21</f>
        <v>13.2</v>
      </c>
    </row>
    <row r="21" spans="1:7" ht="31.5">
      <c r="A21" s="23" t="s">
        <v>91</v>
      </c>
      <c r="B21" s="24" t="s">
        <v>83</v>
      </c>
      <c r="C21" s="74" t="s">
        <v>86</v>
      </c>
      <c r="D21" s="74" t="s">
        <v>87</v>
      </c>
      <c r="E21" s="55" t="s">
        <v>414</v>
      </c>
      <c r="F21" s="55">
        <v>122</v>
      </c>
      <c r="G21" s="33">
        <v>13.2</v>
      </c>
    </row>
    <row r="22" spans="1:7" ht="63">
      <c r="A22" s="23" t="s">
        <v>337</v>
      </c>
      <c r="B22" s="24" t="s">
        <v>83</v>
      </c>
      <c r="C22" s="74" t="s">
        <v>86</v>
      </c>
      <c r="D22" s="74" t="s">
        <v>87</v>
      </c>
      <c r="E22" s="55" t="s">
        <v>414</v>
      </c>
      <c r="F22" s="55">
        <v>123</v>
      </c>
      <c r="G22" s="33">
        <v>1717.1</v>
      </c>
    </row>
    <row r="23" spans="1:7" ht="31.5">
      <c r="A23" s="27" t="s">
        <v>92</v>
      </c>
      <c r="B23" s="24" t="s">
        <v>83</v>
      </c>
      <c r="C23" s="74" t="s">
        <v>86</v>
      </c>
      <c r="D23" s="74" t="s">
        <v>87</v>
      </c>
      <c r="E23" s="50" t="s">
        <v>439</v>
      </c>
      <c r="F23" s="73"/>
      <c r="G23" s="33">
        <f>G25</f>
        <v>446.4</v>
      </c>
    </row>
    <row r="24" spans="1:7" ht="15.75">
      <c r="A24" s="23" t="s">
        <v>101</v>
      </c>
      <c r="B24" s="24" t="s">
        <v>83</v>
      </c>
      <c r="C24" s="73"/>
      <c r="D24" s="73"/>
      <c r="E24" s="88">
        <v>1730100000</v>
      </c>
      <c r="F24" s="73"/>
      <c r="G24" s="33">
        <f>G25</f>
        <v>446.4</v>
      </c>
    </row>
    <row r="25" spans="1:7" ht="47.25">
      <c r="A25" s="23" t="s">
        <v>0</v>
      </c>
      <c r="B25" s="24" t="s">
        <v>83</v>
      </c>
      <c r="C25" s="74" t="s">
        <v>86</v>
      </c>
      <c r="D25" s="74" t="s">
        <v>87</v>
      </c>
      <c r="E25" s="73"/>
      <c r="F25" s="73"/>
      <c r="G25" s="33">
        <f>G26</f>
        <v>446.4</v>
      </c>
    </row>
    <row r="26" spans="1:7" ht="44.25" customHeight="1">
      <c r="A26" s="23" t="s">
        <v>94</v>
      </c>
      <c r="B26" s="24" t="s">
        <v>83</v>
      </c>
      <c r="C26" s="74" t="s">
        <v>86</v>
      </c>
      <c r="D26" s="74" t="s">
        <v>87</v>
      </c>
      <c r="E26" s="55" t="s">
        <v>420</v>
      </c>
      <c r="F26" s="73"/>
      <c r="G26" s="33">
        <f>G27+G28+G29</f>
        <v>446.4</v>
      </c>
    </row>
    <row r="27" spans="1:7" ht="31.5">
      <c r="A27" s="23" t="s">
        <v>96</v>
      </c>
      <c r="B27" s="24" t="s">
        <v>83</v>
      </c>
      <c r="C27" s="74" t="s">
        <v>86</v>
      </c>
      <c r="D27" s="74" t="s">
        <v>87</v>
      </c>
      <c r="E27" s="55" t="s">
        <v>420</v>
      </c>
      <c r="F27" s="73">
        <v>242</v>
      </c>
      <c r="G27" s="33">
        <v>75</v>
      </c>
    </row>
    <row r="28" spans="1:7" ht="31.5">
      <c r="A28" s="23" t="s">
        <v>97</v>
      </c>
      <c r="B28" s="24" t="s">
        <v>83</v>
      </c>
      <c r="C28" s="74" t="s">
        <v>86</v>
      </c>
      <c r="D28" s="74" t="s">
        <v>87</v>
      </c>
      <c r="E28" s="55" t="s">
        <v>420</v>
      </c>
      <c r="F28" s="73">
        <v>244</v>
      </c>
      <c r="G28" s="33">
        <v>366.4</v>
      </c>
    </row>
    <row r="29" spans="1:7" ht="15.75">
      <c r="A29" s="23" t="s">
        <v>98</v>
      </c>
      <c r="B29" s="24" t="s">
        <v>83</v>
      </c>
      <c r="C29" s="74" t="s">
        <v>86</v>
      </c>
      <c r="D29" s="74" t="s">
        <v>87</v>
      </c>
      <c r="E29" s="55" t="s">
        <v>420</v>
      </c>
      <c r="F29" s="73">
        <v>852</v>
      </c>
      <c r="G29" s="33">
        <v>5</v>
      </c>
    </row>
    <row r="30" spans="1:7" ht="47.25">
      <c r="A30" s="23" t="s">
        <v>99</v>
      </c>
      <c r="B30" s="24" t="s">
        <v>83</v>
      </c>
      <c r="C30" s="74" t="s">
        <v>86</v>
      </c>
      <c r="D30" s="74" t="s">
        <v>87</v>
      </c>
      <c r="E30" s="55" t="s">
        <v>425</v>
      </c>
      <c r="F30" s="73"/>
      <c r="G30" s="33">
        <f>G31</f>
        <v>53</v>
      </c>
    </row>
    <row r="31" spans="1:7" ht="15.75">
      <c r="A31" s="23" t="s">
        <v>101</v>
      </c>
      <c r="B31" s="24" t="s">
        <v>83</v>
      </c>
      <c r="C31" s="74" t="s">
        <v>86</v>
      </c>
      <c r="D31" s="74" t="s">
        <v>87</v>
      </c>
      <c r="E31" s="55" t="s">
        <v>424</v>
      </c>
      <c r="F31" s="73"/>
      <c r="G31" s="33">
        <f>G34</f>
        <v>53</v>
      </c>
    </row>
    <row r="32" spans="1:7" ht="15.75">
      <c r="A32" s="23" t="s">
        <v>101</v>
      </c>
      <c r="B32" s="24" t="s">
        <v>83</v>
      </c>
      <c r="C32" s="74" t="s">
        <v>86</v>
      </c>
      <c r="D32" s="74" t="s">
        <v>87</v>
      </c>
      <c r="E32" s="73" t="s">
        <v>423</v>
      </c>
      <c r="F32" s="73"/>
      <c r="G32" s="33">
        <f>G33</f>
        <v>53</v>
      </c>
    </row>
    <row r="33" spans="1:7" ht="110.25">
      <c r="A33" s="29" t="s">
        <v>103</v>
      </c>
      <c r="B33" s="24" t="s">
        <v>83</v>
      </c>
      <c r="C33" s="74" t="s">
        <v>86</v>
      </c>
      <c r="D33" s="74" t="s">
        <v>87</v>
      </c>
      <c r="E33" s="55" t="s">
        <v>438</v>
      </c>
      <c r="F33" s="73"/>
      <c r="G33" s="33">
        <f>G35</f>
        <v>53</v>
      </c>
    </row>
    <row r="34" spans="1:7" ht="47.25">
      <c r="A34" s="23" t="s">
        <v>0</v>
      </c>
      <c r="B34" s="24" t="s">
        <v>83</v>
      </c>
      <c r="C34" s="74" t="s">
        <v>86</v>
      </c>
      <c r="D34" s="74" t="s">
        <v>87</v>
      </c>
      <c r="E34" s="55"/>
      <c r="F34" s="73"/>
      <c r="G34" s="33">
        <f>G33</f>
        <v>53</v>
      </c>
    </row>
    <row r="35" spans="1:7" ht="18.75" customHeight="1">
      <c r="A35" s="2" t="s">
        <v>30</v>
      </c>
      <c r="B35" s="24" t="s">
        <v>83</v>
      </c>
      <c r="C35" s="74" t="s">
        <v>86</v>
      </c>
      <c r="D35" s="74" t="s">
        <v>87</v>
      </c>
      <c r="E35" s="55" t="s">
        <v>438</v>
      </c>
      <c r="F35" s="73">
        <v>540</v>
      </c>
      <c r="G35" s="33">
        <v>53</v>
      </c>
    </row>
    <row r="36" spans="1:7" ht="47.25">
      <c r="A36" s="17" t="s">
        <v>105</v>
      </c>
      <c r="B36" s="21" t="s">
        <v>26</v>
      </c>
      <c r="C36" s="74"/>
      <c r="D36" s="74"/>
      <c r="E36" s="73"/>
      <c r="F36" s="73"/>
      <c r="G36" s="115">
        <f>G37+G70+G145+G183+G197+G210+G219+G245+G214</f>
        <v>79598.79999999999</v>
      </c>
    </row>
    <row r="37" spans="1:7" ht="66.75" customHeight="1">
      <c r="A37" s="29" t="s">
        <v>344</v>
      </c>
      <c r="B37" s="24" t="s">
        <v>26</v>
      </c>
      <c r="C37" s="74"/>
      <c r="D37" s="74"/>
      <c r="E37" s="73" t="s">
        <v>373</v>
      </c>
      <c r="F37" s="73"/>
      <c r="G37" s="33">
        <f>G38+G42+G47+G50+G55+G59+G62+G65</f>
        <v>8891</v>
      </c>
    </row>
    <row r="38" spans="1:7" ht="15.75">
      <c r="A38" s="29" t="s">
        <v>2</v>
      </c>
      <c r="B38" s="24" t="s">
        <v>26</v>
      </c>
      <c r="C38" s="74" t="s">
        <v>106</v>
      </c>
      <c r="D38" s="74" t="s">
        <v>107</v>
      </c>
      <c r="E38" s="73"/>
      <c r="F38" s="73"/>
      <c r="G38" s="33">
        <f>G40</f>
        <v>375</v>
      </c>
    </row>
    <row r="39" spans="1:7" ht="31.5">
      <c r="A39" s="29" t="s">
        <v>370</v>
      </c>
      <c r="B39" s="24" t="s">
        <v>26</v>
      </c>
      <c r="C39" s="74" t="s">
        <v>106</v>
      </c>
      <c r="D39" s="74" t="s">
        <v>107</v>
      </c>
      <c r="E39" s="73" t="s">
        <v>371</v>
      </c>
      <c r="F39" s="73"/>
      <c r="G39" s="33">
        <f>G40</f>
        <v>375</v>
      </c>
    </row>
    <row r="40" spans="1:7" ht="31.5">
      <c r="A40" s="29" t="s">
        <v>108</v>
      </c>
      <c r="B40" s="24" t="s">
        <v>26</v>
      </c>
      <c r="C40" s="74" t="s">
        <v>106</v>
      </c>
      <c r="D40" s="74" t="s">
        <v>107</v>
      </c>
      <c r="E40" s="73" t="s">
        <v>375</v>
      </c>
      <c r="F40" s="73"/>
      <c r="G40" s="33">
        <f>G41</f>
        <v>375</v>
      </c>
    </row>
    <row r="41" spans="1:7" ht="31.5">
      <c r="A41" s="29" t="s">
        <v>97</v>
      </c>
      <c r="B41" s="24" t="s">
        <v>26</v>
      </c>
      <c r="C41" s="74" t="s">
        <v>106</v>
      </c>
      <c r="D41" s="74" t="s">
        <v>107</v>
      </c>
      <c r="E41" s="73" t="s">
        <v>375</v>
      </c>
      <c r="F41" s="73">
        <v>244</v>
      </c>
      <c r="G41" s="33">
        <v>375</v>
      </c>
    </row>
    <row r="42" spans="1:7" ht="15.75">
      <c r="A42" s="2" t="s">
        <v>5</v>
      </c>
      <c r="B42" s="24" t="s">
        <v>26</v>
      </c>
      <c r="C42" s="74" t="s">
        <v>109</v>
      </c>
      <c r="D42" s="74" t="s">
        <v>87</v>
      </c>
      <c r="E42" s="73"/>
      <c r="F42" s="73"/>
      <c r="G42" s="33">
        <f>G44</f>
        <v>2800</v>
      </c>
    </row>
    <row r="43" spans="1:7" ht="15.75">
      <c r="A43" s="29" t="s">
        <v>372</v>
      </c>
      <c r="B43" s="24" t="s">
        <v>26</v>
      </c>
      <c r="C43" s="74" t="s">
        <v>109</v>
      </c>
      <c r="D43" s="74" t="s">
        <v>87</v>
      </c>
      <c r="E43" s="73" t="s">
        <v>374</v>
      </c>
      <c r="F43" s="73"/>
      <c r="G43" s="33">
        <f>G44</f>
        <v>2800</v>
      </c>
    </row>
    <row r="44" spans="1:7" ht="15.75" customHeight="1">
      <c r="A44" s="29" t="s">
        <v>110</v>
      </c>
      <c r="B44" s="24" t="s">
        <v>26</v>
      </c>
      <c r="C44" s="74" t="s">
        <v>109</v>
      </c>
      <c r="D44" s="74" t="s">
        <v>87</v>
      </c>
      <c r="E44" s="73" t="s">
        <v>376</v>
      </c>
      <c r="F44" s="73"/>
      <c r="G44" s="33">
        <f>G45+G46</f>
        <v>2800</v>
      </c>
    </row>
    <row r="45" spans="1:7" ht="31.5">
      <c r="A45" s="2" t="s">
        <v>111</v>
      </c>
      <c r="B45" s="24" t="s">
        <v>26</v>
      </c>
      <c r="C45" s="74" t="s">
        <v>109</v>
      </c>
      <c r="D45" s="74" t="s">
        <v>87</v>
      </c>
      <c r="E45" s="73" t="s">
        <v>376</v>
      </c>
      <c r="F45" s="73">
        <v>243</v>
      </c>
      <c r="G45" s="33">
        <v>600</v>
      </c>
    </row>
    <row r="46" spans="1:7" ht="31.5">
      <c r="A46" s="29" t="s">
        <v>97</v>
      </c>
      <c r="B46" s="24" t="s">
        <v>26</v>
      </c>
      <c r="C46" s="74" t="s">
        <v>109</v>
      </c>
      <c r="D46" s="74" t="s">
        <v>87</v>
      </c>
      <c r="E46" s="73" t="s">
        <v>376</v>
      </c>
      <c r="F46" s="73">
        <v>244</v>
      </c>
      <c r="G46" s="33">
        <v>2200</v>
      </c>
    </row>
    <row r="47" spans="1:7" ht="15.75" hidden="1">
      <c r="A47" s="29" t="s">
        <v>2</v>
      </c>
      <c r="B47" s="24" t="s">
        <v>26</v>
      </c>
      <c r="C47" s="74" t="s">
        <v>106</v>
      </c>
      <c r="D47" s="74" t="s">
        <v>107</v>
      </c>
      <c r="E47" s="87"/>
      <c r="F47" s="87"/>
      <c r="G47" s="33">
        <f>G48</f>
        <v>0</v>
      </c>
    </row>
    <row r="48" spans="1:7" ht="31.5" hidden="1">
      <c r="A48" s="29" t="s">
        <v>112</v>
      </c>
      <c r="B48" s="24" t="s">
        <v>26</v>
      </c>
      <c r="C48" s="74" t="s">
        <v>106</v>
      </c>
      <c r="D48" s="74" t="s">
        <v>107</v>
      </c>
      <c r="E48" s="73" t="s">
        <v>322</v>
      </c>
      <c r="F48" s="73"/>
      <c r="G48" s="33">
        <f>G49</f>
        <v>0</v>
      </c>
    </row>
    <row r="49" spans="1:7" ht="31.5" hidden="1">
      <c r="A49" s="29" t="s">
        <v>97</v>
      </c>
      <c r="B49" s="24" t="s">
        <v>26</v>
      </c>
      <c r="C49" s="74" t="s">
        <v>106</v>
      </c>
      <c r="D49" s="74" t="s">
        <v>107</v>
      </c>
      <c r="E49" s="73" t="s">
        <v>322</v>
      </c>
      <c r="F49" s="73">
        <v>244</v>
      </c>
      <c r="G49" s="33">
        <v>0</v>
      </c>
    </row>
    <row r="50" spans="1:7" ht="15.75">
      <c r="A50" s="29" t="s">
        <v>4</v>
      </c>
      <c r="B50" s="24" t="s">
        <v>26</v>
      </c>
      <c r="C50" s="74" t="s">
        <v>109</v>
      </c>
      <c r="D50" s="74" t="s">
        <v>113</v>
      </c>
      <c r="E50" s="87"/>
      <c r="F50" s="87"/>
      <c r="G50" s="33">
        <f>G52</f>
        <v>1808</v>
      </c>
    </row>
    <row r="51" spans="1:7" ht="31.5">
      <c r="A51" s="2" t="s">
        <v>377</v>
      </c>
      <c r="B51" s="24" t="s">
        <v>26</v>
      </c>
      <c r="C51" s="74" t="s">
        <v>109</v>
      </c>
      <c r="D51" s="74" t="s">
        <v>113</v>
      </c>
      <c r="E51" s="73" t="s">
        <v>378</v>
      </c>
      <c r="F51" s="87"/>
      <c r="G51" s="33">
        <f>G52</f>
        <v>1808</v>
      </c>
    </row>
    <row r="52" spans="1:7" ht="31.5">
      <c r="A52" s="29" t="s">
        <v>112</v>
      </c>
      <c r="B52" s="24" t="s">
        <v>26</v>
      </c>
      <c r="C52" s="74" t="s">
        <v>109</v>
      </c>
      <c r="D52" s="74" t="s">
        <v>113</v>
      </c>
      <c r="E52" s="73" t="s">
        <v>379</v>
      </c>
      <c r="F52" s="87"/>
      <c r="G52" s="33">
        <f>G53+G54</f>
        <v>1808</v>
      </c>
    </row>
    <row r="53" spans="1:7" ht="31.5" hidden="1">
      <c r="A53" s="2" t="s">
        <v>111</v>
      </c>
      <c r="B53" s="24" t="s">
        <v>26</v>
      </c>
      <c r="C53" s="74" t="s">
        <v>109</v>
      </c>
      <c r="D53" s="74" t="s">
        <v>113</v>
      </c>
      <c r="E53" s="73" t="s">
        <v>379</v>
      </c>
      <c r="F53" s="88">
        <v>243</v>
      </c>
      <c r="G53" s="33">
        <v>0</v>
      </c>
    </row>
    <row r="54" spans="1:7" ht="31.5">
      <c r="A54" s="8" t="s">
        <v>368</v>
      </c>
      <c r="B54" s="24" t="s">
        <v>26</v>
      </c>
      <c r="C54" s="74" t="s">
        <v>109</v>
      </c>
      <c r="D54" s="74" t="s">
        <v>113</v>
      </c>
      <c r="E54" s="73" t="s">
        <v>379</v>
      </c>
      <c r="F54" s="88">
        <v>414</v>
      </c>
      <c r="G54" s="33">
        <v>1808</v>
      </c>
    </row>
    <row r="55" spans="1:7" ht="15.75">
      <c r="A55" s="29" t="s">
        <v>4</v>
      </c>
      <c r="B55" s="24" t="s">
        <v>26</v>
      </c>
      <c r="C55" s="74" t="s">
        <v>109</v>
      </c>
      <c r="D55" s="74" t="s">
        <v>113</v>
      </c>
      <c r="E55" s="87"/>
      <c r="F55" s="87"/>
      <c r="G55" s="33">
        <f>G57</f>
        <v>1650</v>
      </c>
    </row>
    <row r="56" spans="1:7" ht="31.5">
      <c r="A56" s="2" t="s">
        <v>377</v>
      </c>
      <c r="B56" s="24" t="s">
        <v>26</v>
      </c>
      <c r="C56" s="74" t="s">
        <v>109</v>
      </c>
      <c r="D56" s="74" t="s">
        <v>113</v>
      </c>
      <c r="E56" s="73" t="s">
        <v>378</v>
      </c>
      <c r="F56" s="87"/>
      <c r="G56" s="33">
        <f>G57</f>
        <v>1650</v>
      </c>
    </row>
    <row r="57" spans="1:7" ht="31.5">
      <c r="A57" s="29" t="s">
        <v>115</v>
      </c>
      <c r="B57" s="24" t="s">
        <v>26</v>
      </c>
      <c r="C57" s="74" t="s">
        <v>109</v>
      </c>
      <c r="D57" s="74" t="s">
        <v>113</v>
      </c>
      <c r="E57" s="73" t="s">
        <v>380</v>
      </c>
      <c r="F57" s="73"/>
      <c r="G57" s="33">
        <f>G58</f>
        <v>1650</v>
      </c>
    </row>
    <row r="58" spans="1:7" ht="31.5">
      <c r="A58" s="2" t="s">
        <v>111</v>
      </c>
      <c r="B58" s="24" t="s">
        <v>26</v>
      </c>
      <c r="C58" s="74" t="s">
        <v>109</v>
      </c>
      <c r="D58" s="74" t="s">
        <v>113</v>
      </c>
      <c r="E58" s="73" t="s">
        <v>380</v>
      </c>
      <c r="F58" s="73">
        <v>243</v>
      </c>
      <c r="G58" s="33">
        <v>1650</v>
      </c>
    </row>
    <row r="59" spans="1:7" ht="15.75" hidden="1">
      <c r="A59" s="2" t="s">
        <v>3</v>
      </c>
      <c r="B59" s="24" t="s">
        <v>26</v>
      </c>
      <c r="C59" s="74" t="s">
        <v>109</v>
      </c>
      <c r="D59" s="74" t="s">
        <v>86</v>
      </c>
      <c r="E59" s="87"/>
      <c r="F59" s="87"/>
      <c r="G59" s="33">
        <f>G60</f>
        <v>0</v>
      </c>
    </row>
    <row r="60" spans="1:7" ht="17.25" customHeight="1" hidden="1">
      <c r="A60" s="29" t="s">
        <v>116</v>
      </c>
      <c r="B60" s="24" t="s">
        <v>26</v>
      </c>
      <c r="C60" s="74" t="s">
        <v>109</v>
      </c>
      <c r="D60" s="74" t="s">
        <v>86</v>
      </c>
      <c r="E60" s="73" t="s">
        <v>324</v>
      </c>
      <c r="F60" s="73"/>
      <c r="G60" s="33">
        <f>G61</f>
        <v>0</v>
      </c>
    </row>
    <row r="61" spans="1:7" ht="31.5" hidden="1">
      <c r="A61" s="2" t="s">
        <v>117</v>
      </c>
      <c r="B61" s="24" t="s">
        <v>26</v>
      </c>
      <c r="C61" s="74" t="s">
        <v>109</v>
      </c>
      <c r="D61" s="74" t="s">
        <v>86</v>
      </c>
      <c r="E61" s="73" t="s">
        <v>324</v>
      </c>
      <c r="F61" s="73">
        <v>810</v>
      </c>
      <c r="G61" s="33">
        <v>0</v>
      </c>
    </row>
    <row r="62" spans="1:7" ht="15.75" hidden="1">
      <c r="A62" s="2" t="s">
        <v>5</v>
      </c>
      <c r="B62" s="24" t="s">
        <v>26</v>
      </c>
      <c r="C62" s="74" t="s">
        <v>109</v>
      </c>
      <c r="D62" s="74" t="s">
        <v>87</v>
      </c>
      <c r="E62" s="87"/>
      <c r="F62" s="87"/>
      <c r="G62" s="33">
        <f>G63</f>
        <v>0</v>
      </c>
    </row>
    <row r="63" spans="1:7" ht="18" customHeight="1" hidden="1">
      <c r="A63" s="29" t="s">
        <v>116</v>
      </c>
      <c r="B63" s="24" t="s">
        <v>26</v>
      </c>
      <c r="C63" s="74" t="s">
        <v>109</v>
      </c>
      <c r="D63" s="74" t="s">
        <v>87</v>
      </c>
      <c r="E63" s="73" t="s">
        <v>324</v>
      </c>
      <c r="F63" s="87"/>
      <c r="G63" s="33">
        <f>G64</f>
        <v>0</v>
      </c>
    </row>
    <row r="64" spans="1:7" ht="31.5" hidden="1">
      <c r="A64" s="29" t="s">
        <v>97</v>
      </c>
      <c r="B64" s="24" t="s">
        <v>26</v>
      </c>
      <c r="C64" s="74" t="s">
        <v>109</v>
      </c>
      <c r="D64" s="74" t="s">
        <v>87</v>
      </c>
      <c r="E64" s="73" t="s">
        <v>324</v>
      </c>
      <c r="F64" s="73">
        <v>244</v>
      </c>
      <c r="G64" s="33">
        <v>0</v>
      </c>
    </row>
    <row r="65" spans="1:7" ht="15.75">
      <c r="A65" s="2" t="s">
        <v>3</v>
      </c>
      <c r="B65" s="24" t="s">
        <v>26</v>
      </c>
      <c r="C65" s="74" t="s">
        <v>109</v>
      </c>
      <c r="D65" s="74" t="s">
        <v>86</v>
      </c>
      <c r="E65" s="89"/>
      <c r="F65" s="89"/>
      <c r="G65" s="33">
        <f>G67</f>
        <v>2258</v>
      </c>
    </row>
    <row r="66" spans="1:7" ht="18.75" customHeight="1">
      <c r="A66" s="2" t="s">
        <v>385</v>
      </c>
      <c r="B66" s="24" t="s">
        <v>26</v>
      </c>
      <c r="C66" s="74" t="s">
        <v>109</v>
      </c>
      <c r="D66" s="74" t="s">
        <v>86</v>
      </c>
      <c r="E66" s="73" t="s">
        <v>384</v>
      </c>
      <c r="F66" s="89"/>
      <c r="G66" s="33">
        <f>G67</f>
        <v>2258</v>
      </c>
    </row>
    <row r="67" spans="1:7" ht="31.5">
      <c r="A67" s="2" t="s">
        <v>118</v>
      </c>
      <c r="B67" s="24" t="s">
        <v>26</v>
      </c>
      <c r="C67" s="74" t="s">
        <v>109</v>
      </c>
      <c r="D67" s="74" t="s">
        <v>86</v>
      </c>
      <c r="E67" s="73" t="s">
        <v>386</v>
      </c>
      <c r="F67" s="73"/>
      <c r="G67" s="33">
        <f>G68+G69</f>
        <v>2258</v>
      </c>
    </row>
    <row r="68" spans="1:7" ht="31.5">
      <c r="A68" s="29" t="s">
        <v>97</v>
      </c>
      <c r="B68" s="24" t="s">
        <v>26</v>
      </c>
      <c r="C68" s="74" t="s">
        <v>109</v>
      </c>
      <c r="D68" s="74" t="s">
        <v>86</v>
      </c>
      <c r="E68" s="73" t="s">
        <v>386</v>
      </c>
      <c r="F68" s="73">
        <v>244</v>
      </c>
      <c r="G68" s="33">
        <v>200</v>
      </c>
    </row>
    <row r="69" spans="1:7" ht="15.75">
      <c r="A69" s="23" t="s">
        <v>369</v>
      </c>
      <c r="B69" s="24" t="s">
        <v>26</v>
      </c>
      <c r="C69" s="74" t="s">
        <v>109</v>
      </c>
      <c r="D69" s="74" t="s">
        <v>86</v>
      </c>
      <c r="E69" s="73" t="s">
        <v>386</v>
      </c>
      <c r="F69" s="73">
        <v>853</v>
      </c>
      <c r="G69" s="33">
        <v>2058</v>
      </c>
    </row>
    <row r="70" spans="1:7" ht="47.25">
      <c r="A70" s="35" t="s">
        <v>345</v>
      </c>
      <c r="B70" s="24" t="s">
        <v>26</v>
      </c>
      <c r="C70" s="74"/>
      <c r="D70" s="74"/>
      <c r="E70" s="73" t="s">
        <v>122</v>
      </c>
      <c r="F70" s="73"/>
      <c r="G70" s="33">
        <f>G71+G90+G99+G113+G125+G133</f>
        <v>3777.9</v>
      </c>
    </row>
    <row r="71" spans="1:7" ht="63">
      <c r="A71" s="30" t="s">
        <v>123</v>
      </c>
      <c r="B71" s="24" t="s">
        <v>26</v>
      </c>
      <c r="C71" s="74"/>
      <c r="D71" s="74"/>
      <c r="E71" s="86" t="s">
        <v>124</v>
      </c>
      <c r="F71" s="86"/>
      <c r="G71" s="117">
        <f>G72+G82+G85</f>
        <v>1777.4</v>
      </c>
    </row>
    <row r="72" spans="1:7" ht="15.75">
      <c r="A72" s="23" t="s">
        <v>1</v>
      </c>
      <c r="B72" s="24" t="s">
        <v>26</v>
      </c>
      <c r="C72" s="74" t="s">
        <v>86</v>
      </c>
      <c r="D72" s="74" t="s">
        <v>125</v>
      </c>
      <c r="E72" s="86"/>
      <c r="F72" s="86"/>
      <c r="G72" s="33">
        <f>G73+G76+G78+G80</f>
        <v>1697.4</v>
      </c>
    </row>
    <row r="73" spans="1:7" ht="31.5">
      <c r="A73" s="29" t="s">
        <v>126</v>
      </c>
      <c r="B73" s="24" t="s">
        <v>26</v>
      </c>
      <c r="C73" s="74" t="s">
        <v>86</v>
      </c>
      <c r="D73" s="74" t="s">
        <v>125</v>
      </c>
      <c r="E73" s="73" t="s">
        <v>127</v>
      </c>
      <c r="F73" s="73"/>
      <c r="G73" s="33">
        <f>G74+G75</f>
        <v>1577.4</v>
      </c>
    </row>
    <row r="74" spans="1:7" ht="31.5">
      <c r="A74" s="23" t="s">
        <v>97</v>
      </c>
      <c r="B74" s="24" t="s">
        <v>26</v>
      </c>
      <c r="C74" s="74" t="s">
        <v>86</v>
      </c>
      <c r="D74" s="74" t="s">
        <v>125</v>
      </c>
      <c r="E74" s="73" t="s">
        <v>127</v>
      </c>
      <c r="F74" s="73">
        <v>244</v>
      </c>
      <c r="G74" s="33">
        <v>1557.4</v>
      </c>
    </row>
    <row r="75" spans="1:7" ht="15.75">
      <c r="A75" s="2" t="s">
        <v>128</v>
      </c>
      <c r="B75" s="24" t="s">
        <v>26</v>
      </c>
      <c r="C75" s="74" t="s">
        <v>86</v>
      </c>
      <c r="D75" s="74" t="s">
        <v>125</v>
      </c>
      <c r="E75" s="73" t="s">
        <v>127</v>
      </c>
      <c r="F75" s="73">
        <v>350</v>
      </c>
      <c r="G75" s="33">
        <v>20</v>
      </c>
    </row>
    <row r="76" spans="1:7" ht="21" customHeight="1">
      <c r="A76" s="29" t="s">
        <v>129</v>
      </c>
      <c r="B76" s="24" t="s">
        <v>26</v>
      </c>
      <c r="C76" s="74" t="s">
        <v>86</v>
      </c>
      <c r="D76" s="74" t="s">
        <v>125</v>
      </c>
      <c r="E76" s="73" t="s">
        <v>130</v>
      </c>
      <c r="F76" s="73"/>
      <c r="G76" s="33">
        <f>G77</f>
        <v>120</v>
      </c>
    </row>
    <row r="77" spans="1:7" ht="31.5">
      <c r="A77" s="23" t="s">
        <v>97</v>
      </c>
      <c r="B77" s="24" t="s">
        <v>26</v>
      </c>
      <c r="C77" s="74" t="s">
        <v>86</v>
      </c>
      <c r="D77" s="74" t="s">
        <v>125</v>
      </c>
      <c r="E77" s="73" t="s">
        <v>130</v>
      </c>
      <c r="F77" s="73">
        <v>244</v>
      </c>
      <c r="G77" s="33">
        <v>120</v>
      </c>
    </row>
    <row r="78" spans="1:7" ht="15.75" hidden="1">
      <c r="A78" s="29" t="s">
        <v>131</v>
      </c>
      <c r="B78" s="24" t="s">
        <v>26</v>
      </c>
      <c r="C78" s="74" t="s">
        <v>86</v>
      </c>
      <c r="D78" s="74" t="s">
        <v>125</v>
      </c>
      <c r="E78" s="73" t="s">
        <v>132</v>
      </c>
      <c r="F78" s="73"/>
      <c r="G78" s="33">
        <f>G79</f>
        <v>0</v>
      </c>
    </row>
    <row r="79" spans="1:7" ht="31.5" hidden="1">
      <c r="A79" s="23" t="s">
        <v>97</v>
      </c>
      <c r="B79" s="24" t="s">
        <v>26</v>
      </c>
      <c r="C79" s="74" t="s">
        <v>86</v>
      </c>
      <c r="D79" s="74" t="s">
        <v>125</v>
      </c>
      <c r="E79" s="73" t="s">
        <v>132</v>
      </c>
      <c r="F79" s="73">
        <v>244</v>
      </c>
      <c r="G79" s="33">
        <v>0</v>
      </c>
    </row>
    <row r="80" spans="1:7" ht="15.75" hidden="1">
      <c r="A80" s="29" t="s">
        <v>133</v>
      </c>
      <c r="B80" s="24" t="s">
        <v>26</v>
      </c>
      <c r="C80" s="74" t="s">
        <v>86</v>
      </c>
      <c r="D80" s="74" t="s">
        <v>125</v>
      </c>
      <c r="E80" s="73" t="s">
        <v>134</v>
      </c>
      <c r="F80" s="73"/>
      <c r="G80" s="33">
        <f>G81</f>
        <v>0</v>
      </c>
    </row>
    <row r="81" spans="1:7" ht="15.75" hidden="1">
      <c r="A81" s="2" t="s">
        <v>128</v>
      </c>
      <c r="B81" s="24" t="s">
        <v>26</v>
      </c>
      <c r="C81" s="74" t="s">
        <v>86</v>
      </c>
      <c r="D81" s="74" t="s">
        <v>125</v>
      </c>
      <c r="E81" s="73" t="s">
        <v>134</v>
      </c>
      <c r="F81" s="73">
        <v>350</v>
      </c>
      <c r="G81" s="33">
        <v>0</v>
      </c>
    </row>
    <row r="82" spans="1:7" ht="15.75">
      <c r="A82" s="23" t="s">
        <v>5</v>
      </c>
      <c r="B82" s="24"/>
      <c r="C82" s="74" t="s">
        <v>109</v>
      </c>
      <c r="D82" s="74" t="s">
        <v>87</v>
      </c>
      <c r="E82" s="73"/>
      <c r="F82" s="73"/>
      <c r="G82" s="33">
        <f>G83</f>
        <v>80</v>
      </c>
    </row>
    <row r="83" spans="1:7" ht="15.75">
      <c r="A83" s="29" t="s">
        <v>133</v>
      </c>
      <c r="B83" s="24" t="s">
        <v>26</v>
      </c>
      <c r="C83" s="74" t="s">
        <v>109</v>
      </c>
      <c r="D83" s="74" t="s">
        <v>87</v>
      </c>
      <c r="E83" s="73" t="s">
        <v>134</v>
      </c>
      <c r="F83" s="73"/>
      <c r="G83" s="33">
        <f>G84</f>
        <v>80</v>
      </c>
    </row>
    <row r="84" spans="1:7" ht="31.5">
      <c r="A84" s="23" t="s">
        <v>97</v>
      </c>
      <c r="B84" s="24" t="s">
        <v>26</v>
      </c>
      <c r="C84" s="74" t="s">
        <v>109</v>
      </c>
      <c r="D84" s="74" t="s">
        <v>87</v>
      </c>
      <c r="E84" s="73" t="s">
        <v>134</v>
      </c>
      <c r="F84" s="73">
        <v>244</v>
      </c>
      <c r="G84" s="33">
        <v>80</v>
      </c>
    </row>
    <row r="85" spans="1:7" ht="15.75" hidden="1">
      <c r="A85" s="23" t="s">
        <v>1</v>
      </c>
      <c r="B85" s="24"/>
      <c r="C85" s="74" t="s">
        <v>86</v>
      </c>
      <c r="D85" s="74" t="s">
        <v>125</v>
      </c>
      <c r="E85" s="73"/>
      <c r="F85" s="73"/>
      <c r="G85" s="33">
        <f>G86+G88</f>
        <v>0</v>
      </c>
    </row>
    <row r="86" spans="1:7" ht="15.75" hidden="1">
      <c r="A86" s="29" t="s">
        <v>135</v>
      </c>
      <c r="B86" s="24" t="s">
        <v>26</v>
      </c>
      <c r="C86" s="74" t="s">
        <v>86</v>
      </c>
      <c r="D86" s="74" t="s">
        <v>125</v>
      </c>
      <c r="E86" s="73" t="s">
        <v>136</v>
      </c>
      <c r="F86" s="73"/>
      <c r="G86" s="33">
        <f>G87</f>
        <v>0</v>
      </c>
    </row>
    <row r="87" spans="1:7" ht="31.5" hidden="1">
      <c r="A87" s="23" t="s">
        <v>97</v>
      </c>
      <c r="B87" s="24" t="s">
        <v>26</v>
      </c>
      <c r="C87" s="74" t="s">
        <v>86</v>
      </c>
      <c r="D87" s="74" t="s">
        <v>125</v>
      </c>
      <c r="E87" s="73" t="s">
        <v>136</v>
      </c>
      <c r="F87" s="73">
        <v>244</v>
      </c>
      <c r="G87" s="33">
        <v>0</v>
      </c>
    </row>
    <row r="88" spans="1:7" ht="31.5" hidden="1">
      <c r="A88" s="29" t="s">
        <v>137</v>
      </c>
      <c r="B88" s="24" t="s">
        <v>26</v>
      </c>
      <c r="C88" s="74" t="s">
        <v>86</v>
      </c>
      <c r="D88" s="74" t="s">
        <v>125</v>
      </c>
      <c r="E88" s="73" t="s">
        <v>138</v>
      </c>
      <c r="F88" s="73"/>
      <c r="G88" s="33">
        <f>G89</f>
        <v>0</v>
      </c>
    </row>
    <row r="89" spans="1:7" ht="31.5" hidden="1">
      <c r="A89" s="23" t="s">
        <v>97</v>
      </c>
      <c r="B89" s="24" t="s">
        <v>26</v>
      </c>
      <c r="C89" s="74" t="s">
        <v>86</v>
      </c>
      <c r="D89" s="74" t="s">
        <v>125</v>
      </c>
      <c r="E89" s="73" t="s">
        <v>138</v>
      </c>
      <c r="F89" s="73">
        <v>244</v>
      </c>
      <c r="G89" s="33">
        <v>0</v>
      </c>
    </row>
    <row r="90" spans="1:7" ht="47.25">
      <c r="A90" s="30" t="s">
        <v>346</v>
      </c>
      <c r="B90" s="36" t="s">
        <v>26</v>
      </c>
      <c r="C90" s="90"/>
      <c r="D90" s="90"/>
      <c r="E90" s="86" t="s">
        <v>139</v>
      </c>
      <c r="F90" s="73"/>
      <c r="G90" s="117">
        <f>G91</f>
        <v>485</v>
      </c>
    </row>
    <row r="91" spans="1:7" ht="15.75">
      <c r="A91" s="7" t="s">
        <v>28</v>
      </c>
      <c r="B91" s="24" t="s">
        <v>26</v>
      </c>
      <c r="C91" s="74" t="s">
        <v>140</v>
      </c>
      <c r="D91" s="74" t="s">
        <v>109</v>
      </c>
      <c r="E91" s="72"/>
      <c r="F91" s="73"/>
      <c r="G91" s="33">
        <f>G92+G95+G97</f>
        <v>485</v>
      </c>
    </row>
    <row r="92" spans="1:7" ht="15.75">
      <c r="A92" s="29" t="s">
        <v>141</v>
      </c>
      <c r="B92" s="24" t="s">
        <v>26</v>
      </c>
      <c r="C92" s="74" t="s">
        <v>140</v>
      </c>
      <c r="D92" s="74" t="s">
        <v>109</v>
      </c>
      <c r="E92" s="73" t="s">
        <v>142</v>
      </c>
      <c r="F92" s="73"/>
      <c r="G92" s="33">
        <f>G93+G94</f>
        <v>420</v>
      </c>
    </row>
    <row r="93" spans="1:7" ht="31.5">
      <c r="A93" s="23" t="s">
        <v>97</v>
      </c>
      <c r="B93" s="24" t="s">
        <v>26</v>
      </c>
      <c r="C93" s="74" t="s">
        <v>140</v>
      </c>
      <c r="D93" s="74" t="s">
        <v>109</v>
      </c>
      <c r="E93" s="73" t="s">
        <v>142</v>
      </c>
      <c r="F93" s="73">
        <v>244</v>
      </c>
      <c r="G93" s="33">
        <v>420</v>
      </c>
    </row>
    <row r="94" spans="1:7" ht="15.75" hidden="1">
      <c r="A94" s="2" t="s">
        <v>143</v>
      </c>
      <c r="B94" s="24" t="s">
        <v>26</v>
      </c>
      <c r="C94" s="74" t="s">
        <v>140</v>
      </c>
      <c r="D94" s="74" t="s">
        <v>109</v>
      </c>
      <c r="E94" s="73" t="s">
        <v>142</v>
      </c>
      <c r="F94" s="73">
        <v>852</v>
      </c>
      <c r="G94" s="33">
        <v>0</v>
      </c>
    </row>
    <row r="95" spans="1:7" ht="15.75">
      <c r="A95" s="29" t="s">
        <v>144</v>
      </c>
      <c r="B95" s="24" t="s">
        <v>26</v>
      </c>
      <c r="C95" s="74" t="s">
        <v>140</v>
      </c>
      <c r="D95" s="74" t="s">
        <v>109</v>
      </c>
      <c r="E95" s="73" t="s">
        <v>145</v>
      </c>
      <c r="F95" s="73"/>
      <c r="G95" s="33">
        <f>G96</f>
        <v>20</v>
      </c>
    </row>
    <row r="96" spans="1:7" ht="31.5">
      <c r="A96" s="23" t="s">
        <v>97</v>
      </c>
      <c r="B96" s="24" t="s">
        <v>26</v>
      </c>
      <c r="C96" s="74" t="s">
        <v>140</v>
      </c>
      <c r="D96" s="74" t="s">
        <v>109</v>
      </c>
      <c r="E96" s="73" t="s">
        <v>145</v>
      </c>
      <c r="F96" s="73">
        <v>244</v>
      </c>
      <c r="G96" s="33">
        <v>20</v>
      </c>
    </row>
    <row r="97" spans="1:7" ht="31.5">
      <c r="A97" s="29" t="s">
        <v>446</v>
      </c>
      <c r="B97" s="24" t="s">
        <v>26</v>
      </c>
      <c r="C97" s="74" t="s">
        <v>140</v>
      </c>
      <c r="D97" s="74" t="s">
        <v>109</v>
      </c>
      <c r="E97" s="73" t="s">
        <v>146</v>
      </c>
      <c r="F97" s="73"/>
      <c r="G97" s="33">
        <f>G98</f>
        <v>45</v>
      </c>
    </row>
    <row r="98" spans="1:7" ht="31.5">
      <c r="A98" s="23" t="s">
        <v>97</v>
      </c>
      <c r="B98" s="24" t="s">
        <v>26</v>
      </c>
      <c r="C98" s="74" t="s">
        <v>140</v>
      </c>
      <c r="D98" s="74" t="s">
        <v>109</v>
      </c>
      <c r="E98" s="73" t="s">
        <v>146</v>
      </c>
      <c r="F98" s="73">
        <v>244</v>
      </c>
      <c r="G98" s="33">
        <v>45</v>
      </c>
    </row>
    <row r="99" spans="1:7" ht="47.25">
      <c r="A99" s="30" t="s">
        <v>147</v>
      </c>
      <c r="B99" s="24" t="s">
        <v>26</v>
      </c>
      <c r="C99" s="91"/>
      <c r="D99" s="91"/>
      <c r="E99" s="86" t="s">
        <v>148</v>
      </c>
      <c r="F99" s="86"/>
      <c r="G99" s="117">
        <f>G100</f>
        <v>989</v>
      </c>
    </row>
    <row r="100" spans="1:7" ht="15.75">
      <c r="A100" s="29" t="s">
        <v>25</v>
      </c>
      <c r="B100" s="24" t="s">
        <v>26</v>
      </c>
      <c r="C100" s="74" t="s">
        <v>149</v>
      </c>
      <c r="D100" s="74" t="s">
        <v>149</v>
      </c>
      <c r="E100" s="72"/>
      <c r="F100" s="72"/>
      <c r="G100" s="33">
        <f>G101+G103+G106+G109+G111</f>
        <v>989</v>
      </c>
    </row>
    <row r="101" spans="1:7" ht="31.5">
      <c r="A101" s="29" t="s">
        <v>150</v>
      </c>
      <c r="B101" s="24" t="s">
        <v>26</v>
      </c>
      <c r="C101" s="74" t="s">
        <v>149</v>
      </c>
      <c r="D101" s="74" t="s">
        <v>149</v>
      </c>
      <c r="E101" s="73" t="s">
        <v>151</v>
      </c>
      <c r="F101" s="73"/>
      <c r="G101" s="33">
        <f>G102</f>
        <v>40</v>
      </c>
    </row>
    <row r="102" spans="1:7" ht="31.5">
      <c r="A102" s="23" t="s">
        <v>97</v>
      </c>
      <c r="B102" s="24" t="s">
        <v>26</v>
      </c>
      <c r="C102" s="74" t="s">
        <v>149</v>
      </c>
      <c r="D102" s="74" t="s">
        <v>149</v>
      </c>
      <c r="E102" s="73" t="s">
        <v>151</v>
      </c>
      <c r="F102" s="73">
        <v>244</v>
      </c>
      <c r="G102" s="33">
        <v>40</v>
      </c>
    </row>
    <row r="103" spans="1:7" ht="47.25">
      <c r="A103" s="29" t="s">
        <v>152</v>
      </c>
      <c r="B103" s="24" t="s">
        <v>26</v>
      </c>
      <c r="C103" s="74" t="s">
        <v>149</v>
      </c>
      <c r="D103" s="74" t="s">
        <v>149</v>
      </c>
      <c r="E103" s="73" t="s">
        <v>153</v>
      </c>
      <c r="F103" s="73"/>
      <c r="G103" s="33">
        <f>G104+G105</f>
        <v>220</v>
      </c>
    </row>
    <row r="104" spans="1:7" ht="15.75" hidden="1">
      <c r="A104" s="2" t="s">
        <v>154</v>
      </c>
      <c r="B104" s="24" t="s">
        <v>26</v>
      </c>
      <c r="C104" s="74" t="s">
        <v>149</v>
      </c>
      <c r="D104" s="74" t="s">
        <v>149</v>
      </c>
      <c r="E104" s="73" t="s">
        <v>153</v>
      </c>
      <c r="F104" s="73">
        <v>111</v>
      </c>
      <c r="G104" s="33">
        <v>0</v>
      </c>
    </row>
    <row r="105" spans="1:7" ht="31.5">
      <c r="A105" s="23" t="s">
        <v>97</v>
      </c>
      <c r="B105" s="24" t="s">
        <v>26</v>
      </c>
      <c r="C105" s="74" t="s">
        <v>149</v>
      </c>
      <c r="D105" s="74" t="s">
        <v>149</v>
      </c>
      <c r="E105" s="73" t="s">
        <v>153</v>
      </c>
      <c r="F105" s="73">
        <v>244</v>
      </c>
      <c r="G105" s="33">
        <v>220</v>
      </c>
    </row>
    <row r="106" spans="1:7" ht="31.5">
      <c r="A106" s="29" t="s">
        <v>155</v>
      </c>
      <c r="B106" s="24" t="s">
        <v>26</v>
      </c>
      <c r="C106" s="74" t="s">
        <v>149</v>
      </c>
      <c r="D106" s="74" t="s">
        <v>149</v>
      </c>
      <c r="E106" s="73" t="s">
        <v>156</v>
      </c>
      <c r="F106" s="73"/>
      <c r="G106" s="33">
        <f>G107+G108</f>
        <v>297</v>
      </c>
    </row>
    <row r="107" spans="1:7" ht="15.75">
      <c r="A107" s="2" t="s">
        <v>128</v>
      </c>
      <c r="B107" s="24" t="s">
        <v>26</v>
      </c>
      <c r="C107" s="74" t="s">
        <v>149</v>
      </c>
      <c r="D107" s="74" t="s">
        <v>149</v>
      </c>
      <c r="E107" s="73" t="s">
        <v>156</v>
      </c>
      <c r="F107" s="73">
        <v>350</v>
      </c>
      <c r="G107" s="33">
        <v>42</v>
      </c>
    </row>
    <row r="108" spans="1:7" ht="31.5">
      <c r="A108" s="23" t="s">
        <v>97</v>
      </c>
      <c r="B108" s="24" t="s">
        <v>26</v>
      </c>
      <c r="C108" s="74" t="s">
        <v>149</v>
      </c>
      <c r="D108" s="74" t="s">
        <v>149</v>
      </c>
      <c r="E108" s="73" t="s">
        <v>156</v>
      </c>
      <c r="F108" s="73">
        <v>244</v>
      </c>
      <c r="G108" s="33">
        <v>255</v>
      </c>
    </row>
    <row r="109" spans="1:7" ht="15.75" hidden="1">
      <c r="A109" s="29" t="s">
        <v>157</v>
      </c>
      <c r="B109" s="24" t="s">
        <v>26</v>
      </c>
      <c r="C109" s="74" t="s">
        <v>149</v>
      </c>
      <c r="D109" s="74" t="s">
        <v>149</v>
      </c>
      <c r="E109" s="73" t="s">
        <v>158</v>
      </c>
      <c r="F109" s="73"/>
      <c r="G109" s="33">
        <f>G110</f>
        <v>0</v>
      </c>
    </row>
    <row r="110" spans="1:7" ht="31.5" hidden="1">
      <c r="A110" s="23" t="s">
        <v>97</v>
      </c>
      <c r="B110" s="24" t="s">
        <v>26</v>
      </c>
      <c r="C110" s="74" t="s">
        <v>149</v>
      </c>
      <c r="D110" s="74" t="s">
        <v>149</v>
      </c>
      <c r="E110" s="73" t="s">
        <v>158</v>
      </c>
      <c r="F110" s="73">
        <v>244</v>
      </c>
      <c r="G110" s="33">
        <v>0</v>
      </c>
    </row>
    <row r="111" spans="1:7" ht="31.5">
      <c r="A111" s="29" t="s">
        <v>159</v>
      </c>
      <c r="B111" s="24" t="s">
        <v>26</v>
      </c>
      <c r="C111" s="74" t="s">
        <v>149</v>
      </c>
      <c r="D111" s="74" t="s">
        <v>149</v>
      </c>
      <c r="E111" s="73" t="s">
        <v>160</v>
      </c>
      <c r="F111" s="73"/>
      <c r="G111" s="33">
        <f>G112</f>
        <v>432</v>
      </c>
    </row>
    <row r="112" spans="1:7" ht="31.5">
      <c r="A112" s="23" t="s">
        <v>97</v>
      </c>
      <c r="B112" s="24" t="s">
        <v>26</v>
      </c>
      <c r="C112" s="74" t="s">
        <v>149</v>
      </c>
      <c r="D112" s="74" t="s">
        <v>149</v>
      </c>
      <c r="E112" s="73" t="s">
        <v>160</v>
      </c>
      <c r="F112" s="73">
        <v>244</v>
      </c>
      <c r="G112" s="33">
        <v>432</v>
      </c>
    </row>
    <row r="113" spans="1:7" ht="57" customHeight="1">
      <c r="A113" s="30" t="s">
        <v>447</v>
      </c>
      <c r="B113" s="24" t="s">
        <v>26</v>
      </c>
      <c r="C113" s="91"/>
      <c r="D113" s="91"/>
      <c r="E113" s="86" t="s">
        <v>161</v>
      </c>
      <c r="F113" s="86"/>
      <c r="G113" s="117">
        <f>G114</f>
        <v>155</v>
      </c>
    </row>
    <row r="114" spans="1:7" ht="15.75">
      <c r="A114" s="29" t="s">
        <v>25</v>
      </c>
      <c r="B114" s="24" t="s">
        <v>26</v>
      </c>
      <c r="C114" s="74" t="s">
        <v>149</v>
      </c>
      <c r="D114" s="74" t="s">
        <v>149</v>
      </c>
      <c r="E114" s="72"/>
      <c r="F114" s="72"/>
      <c r="G114" s="33">
        <f>G115+G117+G119+G121+G123</f>
        <v>155</v>
      </c>
    </row>
    <row r="115" spans="1:7" ht="47.25">
      <c r="A115" s="29" t="s">
        <v>162</v>
      </c>
      <c r="B115" s="24" t="s">
        <v>26</v>
      </c>
      <c r="C115" s="74" t="s">
        <v>149</v>
      </c>
      <c r="D115" s="74" t="s">
        <v>149</v>
      </c>
      <c r="E115" s="73" t="s">
        <v>163</v>
      </c>
      <c r="F115" s="73"/>
      <c r="G115" s="33">
        <f>G116</f>
        <v>6</v>
      </c>
    </row>
    <row r="116" spans="1:7" ht="31.5">
      <c r="A116" s="23" t="s">
        <v>97</v>
      </c>
      <c r="B116" s="24" t="s">
        <v>26</v>
      </c>
      <c r="C116" s="74" t="s">
        <v>149</v>
      </c>
      <c r="D116" s="74" t="s">
        <v>149</v>
      </c>
      <c r="E116" s="73" t="s">
        <v>163</v>
      </c>
      <c r="F116" s="73">
        <v>244</v>
      </c>
      <c r="G116" s="33">
        <v>6</v>
      </c>
    </row>
    <row r="117" spans="1:7" ht="15.75">
      <c r="A117" s="29" t="s">
        <v>164</v>
      </c>
      <c r="B117" s="24" t="s">
        <v>26</v>
      </c>
      <c r="C117" s="74" t="s">
        <v>149</v>
      </c>
      <c r="D117" s="74" t="s">
        <v>149</v>
      </c>
      <c r="E117" s="73" t="s">
        <v>165</v>
      </c>
      <c r="F117" s="73"/>
      <c r="G117" s="33">
        <f>G118</f>
        <v>35</v>
      </c>
    </row>
    <row r="118" spans="1:7" ht="31.5">
      <c r="A118" s="23" t="s">
        <v>97</v>
      </c>
      <c r="B118" s="24" t="s">
        <v>26</v>
      </c>
      <c r="C118" s="74" t="s">
        <v>149</v>
      </c>
      <c r="D118" s="74" t="s">
        <v>149</v>
      </c>
      <c r="E118" s="73" t="s">
        <v>165</v>
      </c>
      <c r="F118" s="73">
        <v>244</v>
      </c>
      <c r="G118" s="33">
        <v>35</v>
      </c>
    </row>
    <row r="119" spans="1:7" ht="15.75">
      <c r="A119" s="29" t="s">
        <v>166</v>
      </c>
      <c r="B119" s="24" t="s">
        <v>26</v>
      </c>
      <c r="C119" s="74" t="s">
        <v>149</v>
      </c>
      <c r="D119" s="74" t="s">
        <v>149</v>
      </c>
      <c r="E119" s="73" t="s">
        <v>167</v>
      </c>
      <c r="F119" s="73"/>
      <c r="G119" s="33">
        <f>G120</f>
        <v>34</v>
      </c>
    </row>
    <row r="120" spans="1:7" ht="31.5">
      <c r="A120" s="23" t="s">
        <v>97</v>
      </c>
      <c r="B120" s="24" t="s">
        <v>26</v>
      </c>
      <c r="C120" s="74" t="s">
        <v>149</v>
      </c>
      <c r="D120" s="74" t="s">
        <v>149</v>
      </c>
      <c r="E120" s="73" t="s">
        <v>167</v>
      </c>
      <c r="F120" s="73">
        <v>244</v>
      </c>
      <c r="G120" s="33">
        <v>34</v>
      </c>
    </row>
    <row r="121" spans="1:7" ht="31.5" hidden="1">
      <c r="A121" s="29" t="s">
        <v>168</v>
      </c>
      <c r="B121" s="24" t="s">
        <v>26</v>
      </c>
      <c r="C121" s="74" t="s">
        <v>149</v>
      </c>
      <c r="D121" s="74" t="s">
        <v>149</v>
      </c>
      <c r="E121" s="73" t="s">
        <v>169</v>
      </c>
      <c r="F121" s="73"/>
      <c r="G121" s="33">
        <f>G122</f>
        <v>0</v>
      </c>
    </row>
    <row r="122" spans="1:7" ht="31.5" hidden="1">
      <c r="A122" s="23" t="s">
        <v>97</v>
      </c>
      <c r="B122" s="24" t="s">
        <v>26</v>
      </c>
      <c r="C122" s="74" t="s">
        <v>149</v>
      </c>
      <c r="D122" s="74" t="s">
        <v>149</v>
      </c>
      <c r="E122" s="73" t="s">
        <v>169</v>
      </c>
      <c r="F122" s="73">
        <v>244</v>
      </c>
      <c r="G122" s="33">
        <v>0</v>
      </c>
    </row>
    <row r="123" spans="1:7" ht="15.75">
      <c r="A123" s="29" t="s">
        <v>170</v>
      </c>
      <c r="B123" s="24" t="s">
        <v>26</v>
      </c>
      <c r="C123" s="74" t="s">
        <v>149</v>
      </c>
      <c r="D123" s="74" t="s">
        <v>149</v>
      </c>
      <c r="E123" s="73" t="s">
        <v>171</v>
      </c>
      <c r="F123" s="73"/>
      <c r="G123" s="33">
        <f>G124</f>
        <v>80</v>
      </c>
    </row>
    <row r="124" spans="1:7" ht="31.5">
      <c r="A124" s="23" t="s">
        <v>97</v>
      </c>
      <c r="B124" s="24" t="s">
        <v>26</v>
      </c>
      <c r="C124" s="74" t="s">
        <v>149</v>
      </c>
      <c r="D124" s="74" t="s">
        <v>149</v>
      </c>
      <c r="E124" s="73" t="s">
        <v>171</v>
      </c>
      <c r="F124" s="73">
        <v>244</v>
      </c>
      <c r="G124" s="33">
        <v>80</v>
      </c>
    </row>
    <row r="125" spans="1:7" ht="63">
      <c r="A125" s="30" t="s">
        <v>172</v>
      </c>
      <c r="B125" s="36" t="s">
        <v>26</v>
      </c>
      <c r="C125" s="90"/>
      <c r="D125" s="90"/>
      <c r="E125" s="86" t="s">
        <v>173</v>
      </c>
      <c r="F125" s="86"/>
      <c r="G125" s="117">
        <f>G126</f>
        <v>26.5</v>
      </c>
    </row>
    <row r="126" spans="1:7" ht="15.75">
      <c r="A126" s="8" t="s">
        <v>25</v>
      </c>
      <c r="B126" s="105" t="s">
        <v>26</v>
      </c>
      <c r="C126" s="106" t="s">
        <v>149</v>
      </c>
      <c r="D126" s="106" t="s">
        <v>149</v>
      </c>
      <c r="E126" s="107"/>
      <c r="F126" s="107"/>
      <c r="G126" s="118">
        <f>G127+G129+G131</f>
        <v>26.5</v>
      </c>
    </row>
    <row r="127" spans="1:7" ht="31.5">
      <c r="A127" s="29" t="s">
        <v>174</v>
      </c>
      <c r="B127" s="24" t="s">
        <v>26</v>
      </c>
      <c r="C127" s="74" t="s">
        <v>149</v>
      </c>
      <c r="D127" s="74" t="s">
        <v>149</v>
      </c>
      <c r="E127" s="73" t="s">
        <v>175</v>
      </c>
      <c r="F127" s="73"/>
      <c r="G127" s="33">
        <f>G128</f>
        <v>10</v>
      </c>
    </row>
    <row r="128" spans="1:7" ht="31.5">
      <c r="A128" s="23" t="s">
        <v>97</v>
      </c>
      <c r="B128" s="24" t="s">
        <v>26</v>
      </c>
      <c r="C128" s="74" t="s">
        <v>149</v>
      </c>
      <c r="D128" s="74" t="s">
        <v>149</v>
      </c>
      <c r="E128" s="73" t="s">
        <v>175</v>
      </c>
      <c r="F128" s="73">
        <v>244</v>
      </c>
      <c r="G128" s="33">
        <v>10</v>
      </c>
    </row>
    <row r="129" spans="1:7" ht="31.5">
      <c r="A129" s="29" t="s">
        <v>176</v>
      </c>
      <c r="B129" s="24" t="s">
        <v>26</v>
      </c>
      <c r="C129" s="74" t="s">
        <v>149</v>
      </c>
      <c r="D129" s="74" t="s">
        <v>149</v>
      </c>
      <c r="E129" s="73" t="s">
        <v>177</v>
      </c>
      <c r="F129" s="73"/>
      <c r="G129" s="33">
        <f>G130</f>
        <v>16.5</v>
      </c>
    </row>
    <row r="130" spans="1:7" ht="31.5">
      <c r="A130" s="23" t="s">
        <v>97</v>
      </c>
      <c r="B130" s="24" t="s">
        <v>26</v>
      </c>
      <c r="C130" s="74" t="s">
        <v>149</v>
      </c>
      <c r="D130" s="74" t="s">
        <v>149</v>
      </c>
      <c r="E130" s="73" t="s">
        <v>177</v>
      </c>
      <c r="F130" s="73">
        <v>244</v>
      </c>
      <c r="G130" s="33">
        <v>16.5</v>
      </c>
    </row>
    <row r="131" spans="1:7" ht="31.5" hidden="1">
      <c r="A131" s="29" t="s">
        <v>178</v>
      </c>
      <c r="B131" s="24" t="s">
        <v>26</v>
      </c>
      <c r="C131" s="74" t="s">
        <v>149</v>
      </c>
      <c r="D131" s="74" t="s">
        <v>149</v>
      </c>
      <c r="E131" s="73" t="s">
        <v>179</v>
      </c>
      <c r="F131" s="73"/>
      <c r="G131" s="33">
        <f>G132</f>
        <v>0</v>
      </c>
    </row>
    <row r="132" spans="1:7" ht="31.5" hidden="1">
      <c r="A132" s="23" t="s">
        <v>97</v>
      </c>
      <c r="B132" s="24" t="s">
        <v>26</v>
      </c>
      <c r="C132" s="74" t="s">
        <v>149</v>
      </c>
      <c r="D132" s="74" t="s">
        <v>149</v>
      </c>
      <c r="E132" s="73" t="s">
        <v>179</v>
      </c>
      <c r="F132" s="73">
        <v>244</v>
      </c>
      <c r="G132" s="33">
        <v>0</v>
      </c>
    </row>
    <row r="133" spans="1:7" ht="63">
      <c r="A133" s="30" t="s">
        <v>306</v>
      </c>
      <c r="B133" s="24" t="s">
        <v>26</v>
      </c>
      <c r="C133" s="91"/>
      <c r="D133" s="91"/>
      <c r="E133" s="86" t="s">
        <v>180</v>
      </c>
      <c r="F133" s="86"/>
      <c r="G133" s="117">
        <f>G134+G142</f>
        <v>345</v>
      </c>
    </row>
    <row r="134" spans="1:7" ht="15.75">
      <c r="A134" s="23" t="s">
        <v>1</v>
      </c>
      <c r="B134" s="24" t="s">
        <v>26</v>
      </c>
      <c r="C134" s="74" t="s">
        <v>86</v>
      </c>
      <c r="D134" s="74" t="s">
        <v>125</v>
      </c>
      <c r="E134" s="72"/>
      <c r="F134" s="72"/>
      <c r="G134" s="33">
        <f>G135+G137+G139</f>
        <v>345</v>
      </c>
    </row>
    <row r="135" spans="1:7" ht="31.5" hidden="1">
      <c r="A135" s="29" t="s">
        <v>181</v>
      </c>
      <c r="B135" s="24" t="s">
        <v>26</v>
      </c>
      <c r="C135" s="74" t="s">
        <v>86</v>
      </c>
      <c r="D135" s="74" t="s">
        <v>125</v>
      </c>
      <c r="E135" s="73" t="s">
        <v>182</v>
      </c>
      <c r="F135" s="73"/>
      <c r="G135" s="33">
        <f>G136</f>
        <v>0</v>
      </c>
    </row>
    <row r="136" spans="1:7" ht="31.5" hidden="1">
      <c r="A136" s="23" t="s">
        <v>97</v>
      </c>
      <c r="B136" s="24" t="s">
        <v>26</v>
      </c>
      <c r="C136" s="74" t="s">
        <v>86</v>
      </c>
      <c r="D136" s="74" t="s">
        <v>125</v>
      </c>
      <c r="E136" s="73" t="s">
        <v>182</v>
      </c>
      <c r="F136" s="73">
        <v>244</v>
      </c>
      <c r="G136" s="33">
        <v>0</v>
      </c>
    </row>
    <row r="137" spans="1:7" ht="15.75" hidden="1">
      <c r="A137" s="29" t="s">
        <v>183</v>
      </c>
      <c r="B137" s="24" t="s">
        <v>26</v>
      </c>
      <c r="C137" s="74" t="s">
        <v>86</v>
      </c>
      <c r="D137" s="74" t="s">
        <v>125</v>
      </c>
      <c r="E137" s="73" t="s">
        <v>184</v>
      </c>
      <c r="F137" s="73"/>
      <c r="G137" s="33">
        <f>G138</f>
        <v>0</v>
      </c>
    </row>
    <row r="138" spans="1:7" ht="15.75" hidden="1">
      <c r="A138" s="2" t="s">
        <v>128</v>
      </c>
      <c r="B138" s="24" t="s">
        <v>26</v>
      </c>
      <c r="C138" s="74" t="s">
        <v>86</v>
      </c>
      <c r="D138" s="74" t="s">
        <v>125</v>
      </c>
      <c r="E138" s="73" t="s">
        <v>184</v>
      </c>
      <c r="F138" s="73">
        <v>350</v>
      </c>
      <c r="G138" s="33">
        <v>0</v>
      </c>
    </row>
    <row r="139" spans="1:7" ht="15.75">
      <c r="A139" s="29" t="s">
        <v>185</v>
      </c>
      <c r="B139" s="24" t="s">
        <v>26</v>
      </c>
      <c r="C139" s="74" t="s">
        <v>86</v>
      </c>
      <c r="D139" s="74" t="s">
        <v>125</v>
      </c>
      <c r="E139" s="73" t="s">
        <v>186</v>
      </c>
      <c r="F139" s="73"/>
      <c r="G139" s="33">
        <f>G140+G141</f>
        <v>345</v>
      </c>
    </row>
    <row r="140" spans="1:7" ht="31.5">
      <c r="A140" s="23" t="s">
        <v>97</v>
      </c>
      <c r="B140" s="24" t="s">
        <v>26</v>
      </c>
      <c r="C140" s="74" t="s">
        <v>86</v>
      </c>
      <c r="D140" s="74" t="s">
        <v>125</v>
      </c>
      <c r="E140" s="73" t="s">
        <v>186</v>
      </c>
      <c r="F140" s="73">
        <v>244</v>
      </c>
      <c r="G140" s="33">
        <v>330</v>
      </c>
    </row>
    <row r="141" spans="1:7" ht="15.75">
      <c r="A141" s="2" t="s">
        <v>128</v>
      </c>
      <c r="B141" s="24" t="s">
        <v>26</v>
      </c>
      <c r="C141" s="74" t="s">
        <v>86</v>
      </c>
      <c r="D141" s="74" t="s">
        <v>125</v>
      </c>
      <c r="E141" s="73" t="s">
        <v>186</v>
      </c>
      <c r="F141" s="73">
        <v>350</v>
      </c>
      <c r="G141" s="33">
        <v>15</v>
      </c>
    </row>
    <row r="142" spans="1:7" ht="15.75" hidden="1">
      <c r="A142" s="23" t="s">
        <v>7</v>
      </c>
      <c r="B142" s="24"/>
      <c r="C142" s="74" t="s">
        <v>187</v>
      </c>
      <c r="D142" s="74" t="s">
        <v>87</v>
      </c>
      <c r="E142" s="73"/>
      <c r="F142" s="73"/>
      <c r="G142" s="33">
        <f>G143</f>
        <v>0</v>
      </c>
    </row>
    <row r="143" spans="1:7" ht="31.5" hidden="1">
      <c r="A143" s="29" t="s">
        <v>188</v>
      </c>
      <c r="B143" s="24" t="s">
        <v>26</v>
      </c>
      <c r="C143" s="74" t="s">
        <v>187</v>
      </c>
      <c r="D143" s="74" t="s">
        <v>87</v>
      </c>
      <c r="E143" s="73" t="s">
        <v>189</v>
      </c>
      <c r="F143" s="73"/>
      <c r="G143" s="33">
        <f>G144</f>
        <v>0</v>
      </c>
    </row>
    <row r="144" spans="1:7" ht="31.5" hidden="1">
      <c r="A144" s="23" t="s">
        <v>97</v>
      </c>
      <c r="B144" s="24" t="s">
        <v>26</v>
      </c>
      <c r="C144" s="74" t="s">
        <v>187</v>
      </c>
      <c r="D144" s="74" t="s">
        <v>87</v>
      </c>
      <c r="E144" s="73" t="s">
        <v>189</v>
      </c>
      <c r="F144" s="73">
        <v>244</v>
      </c>
      <c r="G144" s="33">
        <v>0</v>
      </c>
    </row>
    <row r="145" spans="1:7" ht="30">
      <c r="A145" s="40" t="s">
        <v>190</v>
      </c>
      <c r="B145" s="24" t="s">
        <v>26</v>
      </c>
      <c r="C145" s="91"/>
      <c r="D145" s="91"/>
      <c r="E145" s="81" t="s">
        <v>191</v>
      </c>
      <c r="F145" s="81"/>
      <c r="G145" s="33">
        <f>G146+G161+G172</f>
        <v>26483.500000000004</v>
      </c>
    </row>
    <row r="146" spans="1:7" ht="15.75">
      <c r="A146" s="41" t="s">
        <v>192</v>
      </c>
      <c r="B146" s="24" t="s">
        <v>26</v>
      </c>
      <c r="C146" s="91"/>
      <c r="D146" s="91"/>
      <c r="E146" s="92" t="s">
        <v>193</v>
      </c>
      <c r="F146" s="80"/>
      <c r="G146" s="33">
        <f>G147</f>
        <v>26153.100000000002</v>
      </c>
    </row>
    <row r="147" spans="1:7" ht="15.75">
      <c r="A147" s="2" t="s">
        <v>6</v>
      </c>
      <c r="B147" s="24" t="s">
        <v>26</v>
      </c>
      <c r="C147" s="74" t="s">
        <v>194</v>
      </c>
      <c r="D147" s="74" t="s">
        <v>86</v>
      </c>
      <c r="E147" s="80"/>
      <c r="F147" s="80"/>
      <c r="G147" s="117">
        <f>G148+G153+G156+G159</f>
        <v>26153.100000000002</v>
      </c>
    </row>
    <row r="148" spans="1:7" ht="30">
      <c r="A148" s="34" t="s">
        <v>195</v>
      </c>
      <c r="B148" s="24" t="s">
        <v>26</v>
      </c>
      <c r="C148" s="74" t="s">
        <v>194</v>
      </c>
      <c r="D148" s="74" t="s">
        <v>86</v>
      </c>
      <c r="E148" s="73" t="s">
        <v>196</v>
      </c>
      <c r="F148" s="81"/>
      <c r="G148" s="33">
        <f>G149+G150+G151+G152</f>
        <v>24556.9</v>
      </c>
    </row>
    <row r="149" spans="1:7" ht="31.5">
      <c r="A149" s="23" t="s">
        <v>119</v>
      </c>
      <c r="B149" s="24" t="s">
        <v>26</v>
      </c>
      <c r="C149" s="74" t="s">
        <v>194</v>
      </c>
      <c r="D149" s="74" t="s">
        <v>86</v>
      </c>
      <c r="E149" s="73" t="s">
        <v>196</v>
      </c>
      <c r="F149" s="55">
        <v>111</v>
      </c>
      <c r="G149" s="33">
        <v>18105.2</v>
      </c>
    </row>
    <row r="150" spans="1:7" ht="15.75">
      <c r="A150" s="2" t="s">
        <v>120</v>
      </c>
      <c r="B150" s="24" t="s">
        <v>26</v>
      </c>
      <c r="C150" s="74" t="s">
        <v>194</v>
      </c>
      <c r="D150" s="74" t="s">
        <v>86</v>
      </c>
      <c r="E150" s="73" t="s">
        <v>196</v>
      </c>
      <c r="F150" s="55">
        <v>112</v>
      </c>
      <c r="G150" s="33">
        <v>45</v>
      </c>
    </row>
    <row r="151" spans="1:7" ht="31.5">
      <c r="A151" s="23" t="s">
        <v>96</v>
      </c>
      <c r="B151" s="24" t="s">
        <v>26</v>
      </c>
      <c r="C151" s="74" t="s">
        <v>194</v>
      </c>
      <c r="D151" s="74" t="s">
        <v>86</v>
      </c>
      <c r="E151" s="73" t="s">
        <v>196</v>
      </c>
      <c r="F151" s="55">
        <v>242</v>
      </c>
      <c r="G151" s="33">
        <v>431.3</v>
      </c>
    </row>
    <row r="152" spans="1:7" ht="31.5">
      <c r="A152" s="23" t="s">
        <v>97</v>
      </c>
      <c r="B152" s="24" t="s">
        <v>26</v>
      </c>
      <c r="C152" s="74" t="s">
        <v>194</v>
      </c>
      <c r="D152" s="74" t="s">
        <v>86</v>
      </c>
      <c r="E152" s="73" t="s">
        <v>196</v>
      </c>
      <c r="F152" s="55">
        <v>244</v>
      </c>
      <c r="G152" s="33">
        <v>5975.4</v>
      </c>
    </row>
    <row r="153" spans="1:7" ht="31.5">
      <c r="A153" s="35" t="s">
        <v>199</v>
      </c>
      <c r="B153" s="24" t="s">
        <v>26</v>
      </c>
      <c r="C153" s="74" t="s">
        <v>194</v>
      </c>
      <c r="D153" s="74" t="s">
        <v>86</v>
      </c>
      <c r="E153" s="78" t="s">
        <v>200</v>
      </c>
      <c r="F153" s="78"/>
      <c r="G153" s="33">
        <f>G155+G154</f>
        <v>570</v>
      </c>
    </row>
    <row r="154" spans="1:7" ht="15.75">
      <c r="A154" s="2" t="s">
        <v>120</v>
      </c>
      <c r="B154" s="24" t="s">
        <v>26</v>
      </c>
      <c r="C154" s="74" t="s">
        <v>194</v>
      </c>
      <c r="D154" s="74" t="s">
        <v>86</v>
      </c>
      <c r="E154" s="78" t="s">
        <v>200</v>
      </c>
      <c r="F154" s="78">
        <v>112</v>
      </c>
      <c r="G154" s="33">
        <v>10</v>
      </c>
    </row>
    <row r="155" spans="1:7" ht="31.5">
      <c r="A155" s="23" t="s">
        <v>97</v>
      </c>
      <c r="B155" s="24" t="s">
        <v>26</v>
      </c>
      <c r="C155" s="74" t="s">
        <v>194</v>
      </c>
      <c r="D155" s="74" t="s">
        <v>86</v>
      </c>
      <c r="E155" s="78" t="s">
        <v>200</v>
      </c>
      <c r="F155" s="78">
        <v>244</v>
      </c>
      <c r="G155" s="33">
        <v>560</v>
      </c>
    </row>
    <row r="156" spans="1:7" ht="31.5">
      <c r="A156" s="35" t="s">
        <v>201</v>
      </c>
      <c r="B156" s="24" t="s">
        <v>26</v>
      </c>
      <c r="C156" s="74" t="s">
        <v>194</v>
      </c>
      <c r="D156" s="74" t="s">
        <v>86</v>
      </c>
      <c r="E156" s="78" t="s">
        <v>202</v>
      </c>
      <c r="F156" s="78"/>
      <c r="G156" s="33">
        <f>G157+G158</f>
        <v>241.5</v>
      </c>
    </row>
    <row r="157" spans="1:7" ht="31.5">
      <c r="A157" s="23" t="s">
        <v>96</v>
      </c>
      <c r="B157" s="24" t="s">
        <v>26</v>
      </c>
      <c r="C157" s="74" t="s">
        <v>194</v>
      </c>
      <c r="D157" s="74" t="s">
        <v>86</v>
      </c>
      <c r="E157" s="78" t="s">
        <v>202</v>
      </c>
      <c r="F157" s="78">
        <v>242</v>
      </c>
      <c r="G157" s="33">
        <v>241.5</v>
      </c>
    </row>
    <row r="158" spans="1:7" ht="31.5" hidden="1">
      <c r="A158" s="23" t="s">
        <v>97</v>
      </c>
      <c r="B158" s="24" t="s">
        <v>26</v>
      </c>
      <c r="C158" s="74" t="s">
        <v>194</v>
      </c>
      <c r="D158" s="74" t="s">
        <v>86</v>
      </c>
      <c r="E158" s="78" t="s">
        <v>202</v>
      </c>
      <c r="F158" s="78">
        <v>244</v>
      </c>
      <c r="G158" s="33">
        <v>0</v>
      </c>
    </row>
    <row r="159" spans="1:7" ht="30.75" customHeight="1">
      <c r="A159" s="35" t="s">
        <v>205</v>
      </c>
      <c r="B159" s="24" t="s">
        <v>26</v>
      </c>
      <c r="C159" s="74" t="s">
        <v>194</v>
      </c>
      <c r="D159" s="74" t="s">
        <v>86</v>
      </c>
      <c r="E159" s="78" t="s">
        <v>206</v>
      </c>
      <c r="F159" s="78"/>
      <c r="G159" s="33">
        <f>G160</f>
        <v>784.7</v>
      </c>
    </row>
    <row r="160" spans="1:7" ht="31.5">
      <c r="A160" s="2" t="s">
        <v>111</v>
      </c>
      <c r="B160" s="24" t="s">
        <v>26</v>
      </c>
      <c r="C160" s="74" t="s">
        <v>194</v>
      </c>
      <c r="D160" s="74" t="s">
        <v>86</v>
      </c>
      <c r="E160" s="78" t="s">
        <v>206</v>
      </c>
      <c r="F160" s="78">
        <v>243</v>
      </c>
      <c r="G160" s="33">
        <v>784.7</v>
      </c>
    </row>
    <row r="161" spans="1:7" ht="47.25">
      <c r="A161" s="30" t="s">
        <v>207</v>
      </c>
      <c r="B161" s="24" t="s">
        <v>26</v>
      </c>
      <c r="C161" s="74"/>
      <c r="D161" s="74"/>
      <c r="E161" s="86" t="s">
        <v>208</v>
      </c>
      <c r="F161" s="86"/>
      <c r="G161" s="117">
        <f>G162</f>
        <v>122.5</v>
      </c>
    </row>
    <row r="162" spans="1:7" ht="15.75">
      <c r="A162" s="2" t="s">
        <v>6</v>
      </c>
      <c r="B162" s="24" t="s">
        <v>26</v>
      </c>
      <c r="C162" s="74" t="s">
        <v>194</v>
      </c>
      <c r="D162" s="74" t="s">
        <v>86</v>
      </c>
      <c r="E162" s="73"/>
      <c r="F162" s="73"/>
      <c r="G162" s="33">
        <f>G163+G167+G169</f>
        <v>122.5</v>
      </c>
    </row>
    <row r="163" spans="1:7" ht="15.75">
      <c r="A163" s="29" t="s">
        <v>209</v>
      </c>
      <c r="B163" s="24" t="s">
        <v>26</v>
      </c>
      <c r="C163" s="74" t="s">
        <v>194</v>
      </c>
      <c r="D163" s="74" t="s">
        <v>86</v>
      </c>
      <c r="E163" s="73" t="s">
        <v>210</v>
      </c>
      <c r="F163" s="73"/>
      <c r="G163" s="33">
        <f>G164+G165+G166</f>
        <v>61.6</v>
      </c>
    </row>
    <row r="164" spans="1:7" ht="15.75">
      <c r="A164" s="2" t="s">
        <v>120</v>
      </c>
      <c r="B164" s="24" t="s">
        <v>26</v>
      </c>
      <c r="C164" s="74" t="s">
        <v>194</v>
      </c>
      <c r="D164" s="74" t="s">
        <v>86</v>
      </c>
      <c r="E164" s="73" t="s">
        <v>210</v>
      </c>
      <c r="F164" s="73">
        <v>112</v>
      </c>
      <c r="G164" s="33">
        <v>5</v>
      </c>
    </row>
    <row r="165" spans="1:7" ht="31.5">
      <c r="A165" s="23" t="s">
        <v>96</v>
      </c>
      <c r="B165" s="24" t="s">
        <v>26</v>
      </c>
      <c r="C165" s="74" t="s">
        <v>194</v>
      </c>
      <c r="D165" s="74" t="s">
        <v>86</v>
      </c>
      <c r="E165" s="73" t="s">
        <v>210</v>
      </c>
      <c r="F165" s="73">
        <v>242</v>
      </c>
      <c r="G165" s="33">
        <v>34</v>
      </c>
    </row>
    <row r="166" spans="1:7" ht="31.5">
      <c r="A166" s="23" t="s">
        <v>97</v>
      </c>
      <c r="B166" s="24" t="s">
        <v>26</v>
      </c>
      <c r="C166" s="74" t="s">
        <v>194</v>
      </c>
      <c r="D166" s="74" t="s">
        <v>86</v>
      </c>
      <c r="E166" s="73" t="s">
        <v>210</v>
      </c>
      <c r="F166" s="81">
        <v>244</v>
      </c>
      <c r="G166" s="33">
        <v>22.6</v>
      </c>
    </row>
    <row r="167" spans="1:7" ht="15.75">
      <c r="A167" s="29" t="s">
        <v>211</v>
      </c>
      <c r="B167" s="24" t="s">
        <v>26</v>
      </c>
      <c r="C167" s="74" t="s">
        <v>194</v>
      </c>
      <c r="D167" s="74" t="s">
        <v>86</v>
      </c>
      <c r="E167" s="73" t="s">
        <v>212</v>
      </c>
      <c r="F167" s="73"/>
      <c r="G167" s="33">
        <f>G168</f>
        <v>20</v>
      </c>
    </row>
    <row r="168" spans="1:7" ht="31.5">
      <c r="A168" s="23" t="s">
        <v>97</v>
      </c>
      <c r="B168" s="24" t="s">
        <v>26</v>
      </c>
      <c r="C168" s="74" t="s">
        <v>194</v>
      </c>
      <c r="D168" s="74" t="s">
        <v>86</v>
      </c>
      <c r="E168" s="73" t="s">
        <v>212</v>
      </c>
      <c r="F168" s="81">
        <v>244</v>
      </c>
      <c r="G168" s="33">
        <v>20</v>
      </c>
    </row>
    <row r="169" spans="1:7" ht="15.75">
      <c r="A169" s="22" t="s">
        <v>121</v>
      </c>
      <c r="B169" s="24" t="s">
        <v>26</v>
      </c>
      <c r="C169" s="74" t="s">
        <v>194</v>
      </c>
      <c r="D169" s="74" t="s">
        <v>86</v>
      </c>
      <c r="E169" s="73" t="s">
        <v>213</v>
      </c>
      <c r="F169" s="73"/>
      <c r="G169" s="33">
        <f>G170+G171</f>
        <v>40.900000000000006</v>
      </c>
    </row>
    <row r="170" spans="1:7" ht="31.5">
      <c r="A170" s="23" t="s">
        <v>96</v>
      </c>
      <c r="B170" s="24" t="s">
        <v>26</v>
      </c>
      <c r="C170" s="74" t="s">
        <v>194</v>
      </c>
      <c r="D170" s="74" t="s">
        <v>86</v>
      </c>
      <c r="E170" s="73" t="s">
        <v>213</v>
      </c>
      <c r="F170" s="73">
        <v>242</v>
      </c>
      <c r="G170" s="33">
        <v>35.2</v>
      </c>
    </row>
    <row r="171" spans="1:7" ht="31.5">
      <c r="A171" s="23" t="s">
        <v>97</v>
      </c>
      <c r="B171" s="24" t="s">
        <v>26</v>
      </c>
      <c r="C171" s="74" t="s">
        <v>194</v>
      </c>
      <c r="D171" s="74" t="s">
        <v>86</v>
      </c>
      <c r="E171" s="73" t="s">
        <v>213</v>
      </c>
      <c r="F171" s="81">
        <v>244</v>
      </c>
      <c r="G171" s="33">
        <v>5.7</v>
      </c>
    </row>
    <row r="172" spans="1:7" ht="47.25">
      <c r="A172" s="30" t="s">
        <v>214</v>
      </c>
      <c r="B172" s="24" t="s">
        <v>26</v>
      </c>
      <c r="C172" s="74"/>
      <c r="D172" s="74"/>
      <c r="E172" s="86" t="s">
        <v>215</v>
      </c>
      <c r="F172" s="86"/>
      <c r="G172" s="117">
        <f>G173</f>
        <v>207.9</v>
      </c>
    </row>
    <row r="173" spans="1:7" ht="15.75">
      <c r="A173" s="2" t="s">
        <v>6</v>
      </c>
      <c r="B173" s="24" t="s">
        <v>26</v>
      </c>
      <c r="C173" s="74" t="s">
        <v>194</v>
      </c>
      <c r="D173" s="74" t="s">
        <v>86</v>
      </c>
      <c r="E173" s="73"/>
      <c r="F173" s="73"/>
      <c r="G173" s="33">
        <f>G174+G178+G180</f>
        <v>207.9</v>
      </c>
    </row>
    <row r="174" spans="1:7" ht="15.75">
      <c r="A174" s="22" t="s">
        <v>216</v>
      </c>
      <c r="B174" s="24" t="s">
        <v>26</v>
      </c>
      <c r="C174" s="74" t="s">
        <v>194</v>
      </c>
      <c r="D174" s="74" t="s">
        <v>86</v>
      </c>
      <c r="E174" s="73" t="s">
        <v>217</v>
      </c>
      <c r="F174" s="73"/>
      <c r="G174" s="33">
        <f>G175+G176+G177</f>
        <v>71.9</v>
      </c>
    </row>
    <row r="175" spans="1:7" ht="15.75">
      <c r="A175" s="2" t="s">
        <v>120</v>
      </c>
      <c r="B175" s="24" t="s">
        <v>26</v>
      </c>
      <c r="C175" s="74" t="s">
        <v>194</v>
      </c>
      <c r="D175" s="74" t="s">
        <v>86</v>
      </c>
      <c r="E175" s="73" t="s">
        <v>217</v>
      </c>
      <c r="F175" s="73">
        <v>112</v>
      </c>
      <c r="G175" s="33">
        <v>12</v>
      </c>
    </row>
    <row r="176" spans="1:7" ht="31.5">
      <c r="A176" s="23" t="s">
        <v>96</v>
      </c>
      <c r="B176" s="24" t="s">
        <v>26</v>
      </c>
      <c r="C176" s="74" t="s">
        <v>194</v>
      </c>
      <c r="D176" s="74" t="s">
        <v>86</v>
      </c>
      <c r="E176" s="73" t="s">
        <v>217</v>
      </c>
      <c r="F176" s="73">
        <v>242</v>
      </c>
      <c r="G176" s="33">
        <v>17.8</v>
      </c>
    </row>
    <row r="177" spans="1:7" ht="31.5">
      <c r="A177" s="23" t="s">
        <v>97</v>
      </c>
      <c r="B177" s="24" t="s">
        <v>26</v>
      </c>
      <c r="C177" s="74" t="s">
        <v>194</v>
      </c>
      <c r="D177" s="74" t="s">
        <v>86</v>
      </c>
      <c r="E177" s="73" t="s">
        <v>217</v>
      </c>
      <c r="F177" s="73">
        <v>244</v>
      </c>
      <c r="G177" s="33">
        <v>42.1</v>
      </c>
    </row>
    <row r="178" spans="1:7" ht="15.75">
      <c r="A178" s="22" t="s">
        <v>218</v>
      </c>
      <c r="B178" s="24" t="s">
        <v>26</v>
      </c>
      <c r="C178" s="74" t="s">
        <v>194</v>
      </c>
      <c r="D178" s="74" t="s">
        <v>86</v>
      </c>
      <c r="E178" s="73" t="s">
        <v>219</v>
      </c>
      <c r="F178" s="73"/>
      <c r="G178" s="33">
        <f>G179</f>
        <v>18</v>
      </c>
    </row>
    <row r="179" spans="1:7" ht="31.5">
      <c r="A179" s="23" t="s">
        <v>97</v>
      </c>
      <c r="B179" s="24" t="s">
        <v>26</v>
      </c>
      <c r="C179" s="74" t="s">
        <v>194</v>
      </c>
      <c r="D179" s="74" t="s">
        <v>86</v>
      </c>
      <c r="E179" s="73" t="s">
        <v>219</v>
      </c>
      <c r="F179" s="73">
        <v>244</v>
      </c>
      <c r="G179" s="33">
        <v>18</v>
      </c>
    </row>
    <row r="180" spans="1:7" ht="31.5">
      <c r="A180" s="29" t="s">
        <v>201</v>
      </c>
      <c r="B180" s="24" t="s">
        <v>26</v>
      </c>
      <c r="C180" s="74" t="s">
        <v>194</v>
      </c>
      <c r="D180" s="74" t="s">
        <v>86</v>
      </c>
      <c r="E180" s="73" t="s">
        <v>220</v>
      </c>
      <c r="F180" s="73"/>
      <c r="G180" s="33">
        <f>G181+G182</f>
        <v>118</v>
      </c>
    </row>
    <row r="181" spans="1:7" ht="31.5">
      <c r="A181" s="23" t="s">
        <v>96</v>
      </c>
      <c r="B181" s="24" t="s">
        <v>26</v>
      </c>
      <c r="C181" s="74" t="s">
        <v>194</v>
      </c>
      <c r="D181" s="74" t="s">
        <v>86</v>
      </c>
      <c r="E181" s="73" t="s">
        <v>220</v>
      </c>
      <c r="F181" s="73">
        <v>242</v>
      </c>
      <c r="G181" s="33">
        <v>76</v>
      </c>
    </row>
    <row r="182" spans="1:7" ht="31.5">
      <c r="A182" s="23" t="s">
        <v>97</v>
      </c>
      <c r="B182" s="24" t="s">
        <v>26</v>
      </c>
      <c r="C182" s="74" t="s">
        <v>194</v>
      </c>
      <c r="D182" s="74" t="s">
        <v>86</v>
      </c>
      <c r="E182" s="73" t="s">
        <v>220</v>
      </c>
      <c r="F182" s="73">
        <v>244</v>
      </c>
      <c r="G182" s="33">
        <v>42</v>
      </c>
    </row>
    <row r="183" spans="1:7" ht="63">
      <c r="A183" s="44" t="s">
        <v>341</v>
      </c>
      <c r="B183" s="24" t="s">
        <v>26</v>
      </c>
      <c r="C183" s="93"/>
      <c r="D183" s="93"/>
      <c r="E183" s="73" t="s">
        <v>221</v>
      </c>
      <c r="F183" s="73"/>
      <c r="G183" s="33">
        <f>G184+G187+G190</f>
        <v>908.5</v>
      </c>
    </row>
    <row r="184" spans="1:7" ht="31.5">
      <c r="A184" s="46" t="s">
        <v>23</v>
      </c>
      <c r="B184" s="24" t="s">
        <v>26</v>
      </c>
      <c r="C184" s="74" t="s">
        <v>87</v>
      </c>
      <c r="D184" s="74" t="s">
        <v>222</v>
      </c>
      <c r="E184" s="70"/>
      <c r="F184" s="70"/>
      <c r="G184" s="33">
        <f>G185</f>
        <v>233.5</v>
      </c>
    </row>
    <row r="185" spans="1:7" ht="31.5">
      <c r="A185" s="44" t="s">
        <v>223</v>
      </c>
      <c r="B185" s="24" t="s">
        <v>26</v>
      </c>
      <c r="C185" s="74" t="s">
        <v>87</v>
      </c>
      <c r="D185" s="74" t="s">
        <v>222</v>
      </c>
      <c r="E185" s="73" t="s">
        <v>224</v>
      </c>
      <c r="F185" s="73"/>
      <c r="G185" s="33">
        <f>G186</f>
        <v>233.5</v>
      </c>
    </row>
    <row r="186" spans="1:7" ht="31.5">
      <c r="A186" s="23" t="s">
        <v>97</v>
      </c>
      <c r="B186" s="24" t="s">
        <v>26</v>
      </c>
      <c r="C186" s="74" t="s">
        <v>87</v>
      </c>
      <c r="D186" s="74" t="s">
        <v>222</v>
      </c>
      <c r="E186" s="73" t="s">
        <v>224</v>
      </c>
      <c r="F186" s="73">
        <v>244</v>
      </c>
      <c r="G186" s="33">
        <v>233.5</v>
      </c>
    </row>
    <row r="187" spans="1:7" ht="15.75">
      <c r="A187" s="23" t="s">
        <v>1</v>
      </c>
      <c r="B187" s="24" t="s">
        <v>26</v>
      </c>
      <c r="C187" s="74" t="s">
        <v>86</v>
      </c>
      <c r="D187" s="74" t="s">
        <v>125</v>
      </c>
      <c r="E187" s="73"/>
      <c r="F187" s="73"/>
      <c r="G187" s="33">
        <f>G188</f>
        <v>100</v>
      </c>
    </row>
    <row r="188" spans="1:7" ht="31.5">
      <c r="A188" s="44" t="s">
        <v>223</v>
      </c>
      <c r="B188" s="24" t="s">
        <v>26</v>
      </c>
      <c r="C188" s="74" t="s">
        <v>86</v>
      </c>
      <c r="D188" s="74" t="s">
        <v>125</v>
      </c>
      <c r="E188" s="73" t="s">
        <v>224</v>
      </c>
      <c r="F188" s="73"/>
      <c r="G188" s="33">
        <f>G189</f>
        <v>100</v>
      </c>
    </row>
    <row r="189" spans="1:7" ht="31.5">
      <c r="A189" s="23" t="s">
        <v>97</v>
      </c>
      <c r="B189" s="24" t="s">
        <v>26</v>
      </c>
      <c r="C189" s="74" t="s">
        <v>86</v>
      </c>
      <c r="D189" s="74" t="s">
        <v>125</v>
      </c>
      <c r="E189" s="73" t="s">
        <v>224</v>
      </c>
      <c r="F189" s="73">
        <v>244</v>
      </c>
      <c r="G189" s="33">
        <v>100</v>
      </c>
    </row>
    <row r="190" spans="1:7" ht="31.5">
      <c r="A190" s="46" t="s">
        <v>23</v>
      </c>
      <c r="B190" s="24" t="s">
        <v>26</v>
      </c>
      <c r="C190" s="74" t="s">
        <v>87</v>
      </c>
      <c r="D190" s="74" t="s">
        <v>222</v>
      </c>
      <c r="E190" s="73"/>
      <c r="F190" s="73"/>
      <c r="G190" s="33">
        <f>G191+G193+G195</f>
        <v>575</v>
      </c>
    </row>
    <row r="191" spans="1:7" ht="15.75">
      <c r="A191" s="44" t="s">
        <v>225</v>
      </c>
      <c r="B191" s="24" t="s">
        <v>26</v>
      </c>
      <c r="C191" s="74" t="s">
        <v>87</v>
      </c>
      <c r="D191" s="74" t="s">
        <v>222</v>
      </c>
      <c r="E191" s="73" t="s">
        <v>226</v>
      </c>
      <c r="F191" s="73"/>
      <c r="G191" s="33">
        <f>G192</f>
        <v>310</v>
      </c>
    </row>
    <row r="192" spans="1:7" ht="31.5">
      <c r="A192" s="23" t="s">
        <v>97</v>
      </c>
      <c r="B192" s="24" t="s">
        <v>26</v>
      </c>
      <c r="C192" s="74" t="s">
        <v>87</v>
      </c>
      <c r="D192" s="74" t="s">
        <v>222</v>
      </c>
      <c r="E192" s="73" t="s">
        <v>226</v>
      </c>
      <c r="F192" s="73">
        <v>244</v>
      </c>
      <c r="G192" s="33">
        <v>310</v>
      </c>
    </row>
    <row r="193" spans="1:7" ht="15.75">
      <c r="A193" s="44" t="s">
        <v>227</v>
      </c>
      <c r="B193" s="24" t="s">
        <v>26</v>
      </c>
      <c r="C193" s="74" t="s">
        <v>87</v>
      </c>
      <c r="D193" s="74" t="s">
        <v>222</v>
      </c>
      <c r="E193" s="73" t="s">
        <v>228</v>
      </c>
      <c r="F193" s="73"/>
      <c r="G193" s="33">
        <f>G194</f>
        <v>75</v>
      </c>
    </row>
    <row r="194" spans="1:7" ht="31.5">
      <c r="A194" s="23" t="s">
        <v>97</v>
      </c>
      <c r="B194" s="24" t="s">
        <v>26</v>
      </c>
      <c r="C194" s="74" t="s">
        <v>87</v>
      </c>
      <c r="D194" s="74" t="s">
        <v>222</v>
      </c>
      <c r="E194" s="73" t="s">
        <v>228</v>
      </c>
      <c r="F194" s="73">
        <v>244</v>
      </c>
      <c r="G194" s="33">
        <v>75</v>
      </c>
    </row>
    <row r="195" spans="1:7" ht="15.75">
      <c r="A195" s="44" t="s">
        <v>229</v>
      </c>
      <c r="B195" s="24" t="s">
        <v>26</v>
      </c>
      <c r="C195" s="74" t="s">
        <v>87</v>
      </c>
      <c r="D195" s="74" t="s">
        <v>222</v>
      </c>
      <c r="E195" s="73" t="s">
        <v>230</v>
      </c>
      <c r="F195" s="73"/>
      <c r="G195" s="33">
        <f>G196</f>
        <v>190</v>
      </c>
    </row>
    <row r="196" spans="1:7" ht="31.5">
      <c r="A196" s="23" t="s">
        <v>97</v>
      </c>
      <c r="B196" s="24" t="s">
        <v>26</v>
      </c>
      <c r="C196" s="74" t="s">
        <v>87</v>
      </c>
      <c r="D196" s="74" t="s">
        <v>222</v>
      </c>
      <c r="E196" s="73" t="s">
        <v>230</v>
      </c>
      <c r="F196" s="73">
        <v>244</v>
      </c>
      <c r="G196" s="33">
        <v>190</v>
      </c>
    </row>
    <row r="197" spans="1:7" ht="47.25">
      <c r="A197" s="29" t="s">
        <v>339</v>
      </c>
      <c r="B197" s="24" t="s">
        <v>26</v>
      </c>
      <c r="C197" s="74"/>
      <c r="D197" s="74"/>
      <c r="E197" s="73" t="s">
        <v>231</v>
      </c>
      <c r="F197" s="73"/>
      <c r="G197" s="33">
        <f>G198+G201+G206</f>
        <v>14198</v>
      </c>
    </row>
    <row r="198" spans="1:7" ht="15.75">
      <c r="A198" s="23" t="s">
        <v>5</v>
      </c>
      <c r="B198" s="24"/>
      <c r="C198" s="74" t="s">
        <v>109</v>
      </c>
      <c r="D198" s="74" t="s">
        <v>87</v>
      </c>
      <c r="E198" s="70"/>
      <c r="F198" s="73"/>
      <c r="G198" s="33">
        <f>G199</f>
        <v>1150</v>
      </c>
    </row>
    <row r="199" spans="1:7" ht="15.75">
      <c r="A199" s="22" t="s">
        <v>232</v>
      </c>
      <c r="B199" s="24" t="s">
        <v>26</v>
      </c>
      <c r="C199" s="74" t="s">
        <v>109</v>
      </c>
      <c r="D199" s="74" t="s">
        <v>87</v>
      </c>
      <c r="E199" s="73" t="s">
        <v>233</v>
      </c>
      <c r="F199" s="73"/>
      <c r="G199" s="33">
        <f>G200</f>
        <v>1150</v>
      </c>
    </row>
    <row r="200" spans="1:7" ht="31.5">
      <c r="A200" s="23" t="s">
        <v>97</v>
      </c>
      <c r="B200" s="24" t="s">
        <v>26</v>
      </c>
      <c r="C200" s="74" t="s">
        <v>109</v>
      </c>
      <c r="D200" s="74" t="s">
        <v>87</v>
      </c>
      <c r="E200" s="73" t="s">
        <v>233</v>
      </c>
      <c r="F200" s="73">
        <v>244</v>
      </c>
      <c r="G200" s="33">
        <v>1150</v>
      </c>
    </row>
    <row r="201" spans="1:7" ht="15.75">
      <c r="A201" s="2" t="s">
        <v>53</v>
      </c>
      <c r="B201" s="24"/>
      <c r="C201" s="74" t="s">
        <v>106</v>
      </c>
      <c r="D201" s="74" t="s">
        <v>222</v>
      </c>
      <c r="E201" s="73"/>
      <c r="F201" s="73"/>
      <c r="G201" s="33">
        <f>G202</f>
        <v>11690</v>
      </c>
    </row>
    <row r="202" spans="1:7" ht="15.75">
      <c r="A202" s="22" t="s">
        <v>234</v>
      </c>
      <c r="B202" s="24" t="s">
        <v>26</v>
      </c>
      <c r="C202" s="74" t="s">
        <v>106</v>
      </c>
      <c r="D202" s="74" t="s">
        <v>222</v>
      </c>
      <c r="E202" s="73" t="s">
        <v>235</v>
      </c>
      <c r="F202" s="73"/>
      <c r="G202" s="33">
        <f>G204+G203+G205</f>
        <v>11690</v>
      </c>
    </row>
    <row r="203" spans="1:7" ht="31.5" hidden="1">
      <c r="A203" s="2" t="s">
        <v>111</v>
      </c>
      <c r="B203" s="24" t="s">
        <v>26</v>
      </c>
      <c r="C203" s="74" t="s">
        <v>106</v>
      </c>
      <c r="D203" s="74" t="s">
        <v>222</v>
      </c>
      <c r="E203" s="73" t="s">
        <v>235</v>
      </c>
      <c r="F203" s="73">
        <v>243</v>
      </c>
      <c r="G203" s="33">
        <v>0</v>
      </c>
    </row>
    <row r="204" spans="1:7" ht="31.5">
      <c r="A204" s="23" t="s">
        <v>97</v>
      </c>
      <c r="B204" s="24" t="s">
        <v>26</v>
      </c>
      <c r="C204" s="74" t="s">
        <v>106</v>
      </c>
      <c r="D204" s="74" t="s">
        <v>222</v>
      </c>
      <c r="E204" s="73" t="s">
        <v>235</v>
      </c>
      <c r="F204" s="73">
        <v>244</v>
      </c>
      <c r="G204" s="33">
        <v>11690</v>
      </c>
    </row>
    <row r="205" spans="1:7" ht="31.5" hidden="1">
      <c r="A205" s="2" t="s">
        <v>114</v>
      </c>
      <c r="B205" s="24" t="s">
        <v>26</v>
      </c>
      <c r="C205" s="74" t="s">
        <v>106</v>
      </c>
      <c r="D205" s="74" t="s">
        <v>222</v>
      </c>
      <c r="E205" s="73" t="s">
        <v>235</v>
      </c>
      <c r="F205" s="73">
        <v>411</v>
      </c>
      <c r="G205" s="33">
        <v>0</v>
      </c>
    </row>
    <row r="206" spans="1:7" ht="15.75">
      <c r="A206" s="23" t="s">
        <v>5</v>
      </c>
      <c r="B206" s="24" t="s">
        <v>26</v>
      </c>
      <c r="C206" s="74" t="s">
        <v>109</v>
      </c>
      <c r="D206" s="74" t="s">
        <v>87</v>
      </c>
      <c r="E206" s="73"/>
      <c r="F206" s="73"/>
      <c r="G206" s="33">
        <f>G207</f>
        <v>1358</v>
      </c>
    </row>
    <row r="207" spans="1:7" ht="15.75">
      <c r="A207" s="22" t="s">
        <v>236</v>
      </c>
      <c r="B207" s="24" t="s">
        <v>26</v>
      </c>
      <c r="C207" s="74" t="s">
        <v>109</v>
      </c>
      <c r="D207" s="74" t="s">
        <v>87</v>
      </c>
      <c r="E207" s="73" t="s">
        <v>237</v>
      </c>
      <c r="F207" s="73" t="s">
        <v>238</v>
      </c>
      <c r="G207" s="33">
        <f>G208+G209</f>
        <v>1358</v>
      </c>
    </row>
    <row r="208" spans="1:7" ht="31.5" hidden="1">
      <c r="A208" s="2" t="s">
        <v>111</v>
      </c>
      <c r="B208" s="24" t="s">
        <v>26</v>
      </c>
      <c r="C208" s="74" t="s">
        <v>109</v>
      </c>
      <c r="D208" s="74" t="s">
        <v>87</v>
      </c>
      <c r="E208" s="73" t="s">
        <v>237</v>
      </c>
      <c r="F208" s="73">
        <v>243</v>
      </c>
      <c r="G208" s="33">
        <v>0</v>
      </c>
    </row>
    <row r="209" spans="1:7" ht="31.5">
      <c r="A209" s="23" t="s">
        <v>97</v>
      </c>
      <c r="B209" s="24" t="s">
        <v>26</v>
      </c>
      <c r="C209" s="74" t="s">
        <v>109</v>
      </c>
      <c r="D209" s="74" t="s">
        <v>87</v>
      </c>
      <c r="E209" s="73" t="s">
        <v>237</v>
      </c>
      <c r="F209" s="73">
        <v>244</v>
      </c>
      <c r="G209" s="33">
        <v>1358</v>
      </c>
    </row>
    <row r="210" spans="1:7" ht="63" hidden="1">
      <c r="A210" s="29" t="s">
        <v>239</v>
      </c>
      <c r="B210" s="24" t="s">
        <v>26</v>
      </c>
      <c r="C210" s="74"/>
      <c r="D210" s="74"/>
      <c r="E210" s="73" t="s">
        <v>240</v>
      </c>
      <c r="F210" s="73"/>
      <c r="G210" s="33">
        <f>G211</f>
        <v>0</v>
      </c>
    </row>
    <row r="211" spans="1:7" ht="15.75" hidden="1">
      <c r="A211" s="2" t="s">
        <v>2</v>
      </c>
      <c r="B211" s="24" t="s">
        <v>26</v>
      </c>
      <c r="C211" s="74" t="s">
        <v>106</v>
      </c>
      <c r="D211" s="74" t="s">
        <v>107</v>
      </c>
      <c r="E211" s="73"/>
      <c r="F211" s="73"/>
      <c r="G211" s="33">
        <f>G212</f>
        <v>0</v>
      </c>
    </row>
    <row r="212" spans="1:7" ht="31.5" hidden="1">
      <c r="A212" s="29" t="s">
        <v>241</v>
      </c>
      <c r="B212" s="24" t="s">
        <v>26</v>
      </c>
      <c r="C212" s="74" t="s">
        <v>106</v>
      </c>
      <c r="D212" s="74" t="s">
        <v>107</v>
      </c>
      <c r="E212" s="73" t="s">
        <v>242</v>
      </c>
      <c r="F212" s="73"/>
      <c r="G212" s="33">
        <f>G213</f>
        <v>0</v>
      </c>
    </row>
    <row r="213" spans="1:7" ht="15.75" hidden="1">
      <c r="A213" s="2" t="s">
        <v>143</v>
      </c>
      <c r="B213" s="24" t="s">
        <v>26</v>
      </c>
      <c r="C213" s="74" t="s">
        <v>106</v>
      </c>
      <c r="D213" s="74" t="s">
        <v>107</v>
      </c>
      <c r="E213" s="73" t="s">
        <v>242</v>
      </c>
      <c r="F213" s="73">
        <v>852</v>
      </c>
      <c r="G213" s="33">
        <v>0</v>
      </c>
    </row>
    <row r="214" spans="1:7" ht="47.25">
      <c r="A214" s="23" t="s">
        <v>440</v>
      </c>
      <c r="B214" s="24" t="s">
        <v>26</v>
      </c>
      <c r="C214" s="74"/>
      <c r="D214" s="74"/>
      <c r="E214" s="73" t="s">
        <v>441</v>
      </c>
      <c r="F214" s="73"/>
      <c r="G214" s="33">
        <f>G217</f>
        <v>58.2</v>
      </c>
    </row>
    <row r="215" spans="1:7" ht="15.75">
      <c r="A215" s="2" t="s">
        <v>53</v>
      </c>
      <c r="B215" s="24" t="s">
        <v>26</v>
      </c>
      <c r="C215" s="74" t="s">
        <v>106</v>
      </c>
      <c r="D215" s="74" t="s">
        <v>222</v>
      </c>
      <c r="E215" s="73"/>
      <c r="F215" s="73"/>
      <c r="G215" s="33">
        <f>G217</f>
        <v>58.2</v>
      </c>
    </row>
    <row r="216" spans="1:7" ht="15.75">
      <c r="A216" s="2" t="s">
        <v>443</v>
      </c>
      <c r="B216" s="24" t="s">
        <v>26</v>
      </c>
      <c r="C216" s="74" t="s">
        <v>106</v>
      </c>
      <c r="D216" s="74" t="s">
        <v>222</v>
      </c>
      <c r="E216" s="75" t="s">
        <v>444</v>
      </c>
      <c r="F216" s="73"/>
      <c r="G216" s="33">
        <f>G217</f>
        <v>58.2</v>
      </c>
    </row>
    <row r="217" spans="1:7" ht="15.75">
      <c r="A217" s="23" t="s">
        <v>442</v>
      </c>
      <c r="B217" s="24" t="s">
        <v>26</v>
      </c>
      <c r="C217" s="74" t="s">
        <v>106</v>
      </c>
      <c r="D217" s="74" t="s">
        <v>222</v>
      </c>
      <c r="E217" s="73" t="s">
        <v>445</v>
      </c>
      <c r="F217" s="73"/>
      <c r="G217" s="33">
        <f>G218</f>
        <v>58.2</v>
      </c>
    </row>
    <row r="218" spans="1:7" ht="31.5">
      <c r="A218" s="23" t="s">
        <v>97</v>
      </c>
      <c r="B218" s="24" t="s">
        <v>26</v>
      </c>
      <c r="C218" s="74" t="s">
        <v>106</v>
      </c>
      <c r="D218" s="74" t="s">
        <v>222</v>
      </c>
      <c r="E218" s="73" t="s">
        <v>445</v>
      </c>
      <c r="F218" s="73">
        <v>244</v>
      </c>
      <c r="G218" s="33">
        <v>58.2</v>
      </c>
    </row>
    <row r="219" spans="1:7" ht="15.75">
      <c r="A219" s="23" t="s">
        <v>21</v>
      </c>
      <c r="B219" s="24" t="s">
        <v>26</v>
      </c>
      <c r="C219" s="74"/>
      <c r="D219" s="74"/>
      <c r="E219" s="55" t="s">
        <v>84</v>
      </c>
      <c r="F219" s="55"/>
      <c r="G219" s="49">
        <f>G220+G224+G233</f>
        <v>12593.3</v>
      </c>
    </row>
    <row r="220" spans="1:7" ht="39" customHeight="1">
      <c r="A220" s="27" t="s">
        <v>243</v>
      </c>
      <c r="B220" s="24" t="s">
        <v>26</v>
      </c>
      <c r="C220" s="74"/>
      <c r="D220" s="74"/>
      <c r="E220" s="50" t="s">
        <v>244</v>
      </c>
      <c r="F220" s="50"/>
      <c r="G220" s="52">
        <f>G221</f>
        <v>1500.9</v>
      </c>
    </row>
    <row r="221" spans="1:7" ht="47.25">
      <c r="A221" s="23" t="s">
        <v>245</v>
      </c>
      <c r="B221" s="24" t="s">
        <v>26</v>
      </c>
      <c r="C221" s="74" t="s">
        <v>86</v>
      </c>
      <c r="D221" s="74" t="s">
        <v>106</v>
      </c>
      <c r="E221" s="53"/>
      <c r="F221" s="53"/>
      <c r="G221" s="49">
        <f>G222</f>
        <v>1500.9</v>
      </c>
    </row>
    <row r="222" spans="1:7" ht="63">
      <c r="A222" s="23" t="s">
        <v>246</v>
      </c>
      <c r="B222" s="24" t="s">
        <v>26</v>
      </c>
      <c r="C222" s="74" t="s">
        <v>86</v>
      </c>
      <c r="D222" s="74" t="s">
        <v>106</v>
      </c>
      <c r="E222" s="55" t="s">
        <v>247</v>
      </c>
      <c r="F222" s="55"/>
      <c r="G222" s="49">
        <f>G223</f>
        <v>1500.9</v>
      </c>
    </row>
    <row r="223" spans="1:7" ht="31.5">
      <c r="A223" s="23" t="s">
        <v>89</v>
      </c>
      <c r="B223" s="24" t="s">
        <v>26</v>
      </c>
      <c r="C223" s="74" t="s">
        <v>86</v>
      </c>
      <c r="D223" s="74" t="s">
        <v>106</v>
      </c>
      <c r="E223" s="55" t="s">
        <v>247</v>
      </c>
      <c r="F223" s="55">
        <v>121</v>
      </c>
      <c r="G223" s="49">
        <v>1500.9</v>
      </c>
    </row>
    <row r="224" spans="1:7" ht="31.5">
      <c r="A224" s="27" t="s">
        <v>92</v>
      </c>
      <c r="B224" s="24" t="s">
        <v>26</v>
      </c>
      <c r="C224" s="74"/>
      <c r="D224" s="74"/>
      <c r="E224" s="50" t="s">
        <v>93</v>
      </c>
      <c r="F224" s="50"/>
      <c r="G224" s="52">
        <f>G225</f>
        <v>10062.3</v>
      </c>
    </row>
    <row r="225" spans="1:7" ht="47.25">
      <c r="A225" s="23" t="s">
        <v>245</v>
      </c>
      <c r="B225" s="24" t="s">
        <v>26</v>
      </c>
      <c r="C225" s="74" t="s">
        <v>86</v>
      </c>
      <c r="D225" s="74" t="s">
        <v>106</v>
      </c>
      <c r="E225" s="53"/>
      <c r="F225" s="53"/>
      <c r="G225" s="49">
        <f>G226+G228</f>
        <v>10062.3</v>
      </c>
    </row>
    <row r="226" spans="1:7" ht="47.25">
      <c r="A226" s="23" t="s">
        <v>248</v>
      </c>
      <c r="B226" s="24" t="s">
        <v>26</v>
      </c>
      <c r="C226" s="74" t="s">
        <v>86</v>
      </c>
      <c r="D226" s="74" t="s">
        <v>106</v>
      </c>
      <c r="E226" s="55" t="s">
        <v>249</v>
      </c>
      <c r="F226" s="55"/>
      <c r="G226" s="49">
        <f>G227</f>
        <v>7788</v>
      </c>
    </row>
    <row r="227" spans="1:7" ht="31.5">
      <c r="A227" s="23" t="s">
        <v>89</v>
      </c>
      <c r="B227" s="24" t="s">
        <v>26</v>
      </c>
      <c r="C227" s="74" t="s">
        <v>86</v>
      </c>
      <c r="D227" s="74" t="s">
        <v>106</v>
      </c>
      <c r="E227" s="55" t="s">
        <v>249</v>
      </c>
      <c r="F227" s="55">
        <v>121</v>
      </c>
      <c r="G227" s="49">
        <v>7788</v>
      </c>
    </row>
    <row r="228" spans="1:7" ht="47.25">
      <c r="A228" s="23" t="s">
        <v>94</v>
      </c>
      <c r="B228" s="24" t="s">
        <v>26</v>
      </c>
      <c r="C228" s="74" t="s">
        <v>86</v>
      </c>
      <c r="D228" s="74" t="s">
        <v>106</v>
      </c>
      <c r="E228" s="55" t="s">
        <v>95</v>
      </c>
      <c r="F228" s="55"/>
      <c r="G228" s="49">
        <f>G229+G230+G231+G232</f>
        <v>2274.3</v>
      </c>
    </row>
    <row r="229" spans="1:7" ht="31.5">
      <c r="A229" s="23" t="s">
        <v>91</v>
      </c>
      <c r="B229" s="24" t="s">
        <v>26</v>
      </c>
      <c r="C229" s="74" t="s">
        <v>86</v>
      </c>
      <c r="D229" s="74" t="s">
        <v>106</v>
      </c>
      <c r="E229" s="55" t="s">
        <v>95</v>
      </c>
      <c r="F229" s="55">
        <v>122</v>
      </c>
      <c r="G229" s="49">
        <v>121</v>
      </c>
    </row>
    <row r="230" spans="1:7" ht="31.5">
      <c r="A230" s="23" t="s">
        <v>96</v>
      </c>
      <c r="B230" s="24" t="s">
        <v>26</v>
      </c>
      <c r="C230" s="74" t="s">
        <v>86</v>
      </c>
      <c r="D230" s="74" t="s">
        <v>106</v>
      </c>
      <c r="E230" s="55" t="s">
        <v>95</v>
      </c>
      <c r="F230" s="55">
        <v>242</v>
      </c>
      <c r="G230" s="49">
        <f>685.5+12</f>
        <v>697.5</v>
      </c>
    </row>
    <row r="231" spans="1:7" ht="31.5">
      <c r="A231" s="23" t="s">
        <v>97</v>
      </c>
      <c r="B231" s="24" t="s">
        <v>26</v>
      </c>
      <c r="C231" s="74" t="s">
        <v>86</v>
      </c>
      <c r="D231" s="74" t="s">
        <v>106</v>
      </c>
      <c r="E231" s="55" t="s">
        <v>95</v>
      </c>
      <c r="F231" s="55">
        <v>244</v>
      </c>
      <c r="G231" s="49">
        <v>1250.8</v>
      </c>
    </row>
    <row r="232" spans="1:7" ht="15.75">
      <c r="A232" s="23" t="s">
        <v>98</v>
      </c>
      <c r="B232" s="24" t="s">
        <v>26</v>
      </c>
      <c r="C232" s="74" t="s">
        <v>86</v>
      </c>
      <c r="D232" s="74" t="s">
        <v>106</v>
      </c>
      <c r="E232" s="55" t="s">
        <v>95</v>
      </c>
      <c r="F232" s="55">
        <v>852</v>
      </c>
      <c r="G232" s="49">
        <v>205</v>
      </c>
    </row>
    <row r="233" spans="1:7" ht="31.5">
      <c r="A233" s="27" t="s">
        <v>250</v>
      </c>
      <c r="B233" s="24" t="s">
        <v>26</v>
      </c>
      <c r="C233" s="74" t="s">
        <v>86</v>
      </c>
      <c r="D233" s="74" t="s">
        <v>106</v>
      </c>
      <c r="E233" s="50" t="s">
        <v>251</v>
      </c>
      <c r="F233" s="50"/>
      <c r="G233" s="52">
        <f>G234+G239</f>
        <v>1030.1</v>
      </c>
    </row>
    <row r="234" spans="1:7" ht="15.75">
      <c r="A234" s="23" t="s">
        <v>1</v>
      </c>
      <c r="B234" s="24" t="s">
        <v>26</v>
      </c>
      <c r="C234" s="74" t="s">
        <v>86</v>
      </c>
      <c r="D234" s="74" t="s">
        <v>125</v>
      </c>
      <c r="E234" s="53"/>
      <c r="F234" s="53"/>
      <c r="G234" s="49">
        <f>G235</f>
        <v>598.5</v>
      </c>
    </row>
    <row r="235" spans="1:7" ht="63">
      <c r="A235" s="23" t="s">
        <v>252</v>
      </c>
      <c r="B235" s="24" t="s">
        <v>26</v>
      </c>
      <c r="C235" s="74" t="s">
        <v>86</v>
      </c>
      <c r="D235" s="74" t="s">
        <v>125</v>
      </c>
      <c r="E235" s="55" t="s">
        <v>253</v>
      </c>
      <c r="F235" s="55"/>
      <c r="G235" s="49">
        <f>G236+G238+G237</f>
        <v>598.5</v>
      </c>
    </row>
    <row r="236" spans="1:7" ht="31.5">
      <c r="A236" s="23" t="s">
        <v>89</v>
      </c>
      <c r="B236" s="24" t="s">
        <v>26</v>
      </c>
      <c r="C236" s="74" t="s">
        <v>86</v>
      </c>
      <c r="D236" s="74" t="s">
        <v>125</v>
      </c>
      <c r="E236" s="55" t="s">
        <v>253</v>
      </c>
      <c r="F236" s="55">
        <v>121</v>
      </c>
      <c r="G236" s="49">
        <v>553.3</v>
      </c>
    </row>
    <row r="237" spans="1:7" ht="31.5">
      <c r="A237" s="23" t="s">
        <v>96</v>
      </c>
      <c r="B237" s="24" t="s">
        <v>26</v>
      </c>
      <c r="C237" s="74" t="s">
        <v>86</v>
      </c>
      <c r="D237" s="74" t="s">
        <v>125</v>
      </c>
      <c r="E237" s="55" t="s">
        <v>253</v>
      </c>
      <c r="F237" s="55">
        <v>242</v>
      </c>
      <c r="G237" s="49">
        <v>16</v>
      </c>
    </row>
    <row r="238" spans="1:7" ht="31.5">
      <c r="A238" s="23" t="s">
        <v>97</v>
      </c>
      <c r="B238" s="24" t="s">
        <v>26</v>
      </c>
      <c r="C238" s="74" t="s">
        <v>86</v>
      </c>
      <c r="D238" s="74" t="s">
        <v>125</v>
      </c>
      <c r="E238" s="55" t="s">
        <v>253</v>
      </c>
      <c r="F238" s="55">
        <v>244</v>
      </c>
      <c r="G238" s="49">
        <v>29.2</v>
      </c>
    </row>
    <row r="239" spans="1:7" ht="15.75">
      <c r="A239" s="57" t="s">
        <v>56</v>
      </c>
      <c r="B239" s="24" t="s">
        <v>26</v>
      </c>
      <c r="C239" s="74" t="s">
        <v>113</v>
      </c>
      <c r="D239" s="74" t="s">
        <v>87</v>
      </c>
      <c r="E239" s="55"/>
      <c r="F239" s="55"/>
      <c r="G239" s="49">
        <f>G240</f>
        <v>431.59999999999997</v>
      </c>
    </row>
    <row r="240" spans="1:7" ht="47.25">
      <c r="A240" s="23" t="s">
        <v>254</v>
      </c>
      <c r="B240" s="24" t="s">
        <v>26</v>
      </c>
      <c r="C240" s="74" t="s">
        <v>113</v>
      </c>
      <c r="D240" s="74" t="s">
        <v>87</v>
      </c>
      <c r="E240" s="55" t="s">
        <v>255</v>
      </c>
      <c r="F240" s="55"/>
      <c r="G240" s="49">
        <f>G241+G242+G243+G244</f>
        <v>431.59999999999997</v>
      </c>
    </row>
    <row r="241" spans="1:7" ht="31.5">
      <c r="A241" s="23" t="s">
        <v>89</v>
      </c>
      <c r="B241" s="24" t="s">
        <v>26</v>
      </c>
      <c r="C241" s="74" t="s">
        <v>113</v>
      </c>
      <c r="D241" s="74" t="s">
        <v>87</v>
      </c>
      <c r="E241" s="55" t="s">
        <v>255</v>
      </c>
      <c r="F241" s="55">
        <v>121</v>
      </c>
      <c r="G241" s="49">
        <v>396.9</v>
      </c>
    </row>
    <row r="242" spans="1:7" ht="31.5">
      <c r="A242" s="23" t="s">
        <v>91</v>
      </c>
      <c r="B242" s="24" t="s">
        <v>26</v>
      </c>
      <c r="C242" s="74" t="s">
        <v>113</v>
      </c>
      <c r="D242" s="74" t="s">
        <v>87</v>
      </c>
      <c r="E242" s="55" t="s">
        <v>255</v>
      </c>
      <c r="F242" s="55">
        <v>122</v>
      </c>
      <c r="G242" s="49">
        <v>6</v>
      </c>
    </row>
    <row r="243" spans="1:7" ht="31.5">
      <c r="A243" s="23" t="s">
        <v>96</v>
      </c>
      <c r="B243" s="24" t="s">
        <v>26</v>
      </c>
      <c r="C243" s="74" t="s">
        <v>113</v>
      </c>
      <c r="D243" s="74" t="s">
        <v>87</v>
      </c>
      <c r="E243" s="55" t="s">
        <v>255</v>
      </c>
      <c r="F243" s="55">
        <v>242</v>
      </c>
      <c r="G243" s="49">
        <v>15.5</v>
      </c>
    </row>
    <row r="244" spans="1:7" ht="31.5">
      <c r="A244" s="23" t="s">
        <v>97</v>
      </c>
      <c r="B244" s="24" t="s">
        <v>26</v>
      </c>
      <c r="C244" s="74" t="s">
        <v>113</v>
      </c>
      <c r="D244" s="74" t="s">
        <v>87</v>
      </c>
      <c r="E244" s="55" t="s">
        <v>255</v>
      </c>
      <c r="F244" s="55">
        <v>244</v>
      </c>
      <c r="G244" s="49">
        <v>13.2</v>
      </c>
    </row>
    <row r="245" spans="1:7" ht="47.25">
      <c r="A245" s="23" t="s">
        <v>99</v>
      </c>
      <c r="B245" s="24" t="s">
        <v>26</v>
      </c>
      <c r="C245" s="74"/>
      <c r="D245" s="74"/>
      <c r="E245" s="55" t="s">
        <v>100</v>
      </c>
      <c r="F245" s="55"/>
      <c r="G245" s="49">
        <f>G246</f>
        <v>12688.4</v>
      </c>
    </row>
    <row r="246" spans="1:7" ht="15.75">
      <c r="A246" s="23" t="s">
        <v>101</v>
      </c>
      <c r="B246" s="24" t="s">
        <v>26</v>
      </c>
      <c r="C246" s="74"/>
      <c r="D246" s="74"/>
      <c r="E246" s="55" t="s">
        <v>102</v>
      </c>
      <c r="F246" s="55"/>
      <c r="G246" s="49">
        <f>G251+G258+G262+G265+G270+G273+G276+G279+G282+G285+G288+G291+G322+G247+G294+G300+G303+G307+G313+G316+G319+G310+G297</f>
        <v>12688.4</v>
      </c>
    </row>
    <row r="247" spans="1:7" ht="63" hidden="1">
      <c r="A247" s="23" t="s">
        <v>312</v>
      </c>
      <c r="B247" s="24" t="s">
        <v>26</v>
      </c>
      <c r="C247" s="74"/>
      <c r="D247" s="74"/>
      <c r="E247" s="55" t="s">
        <v>257</v>
      </c>
      <c r="F247" s="55"/>
      <c r="G247" s="49">
        <f>G248</f>
        <v>0</v>
      </c>
    </row>
    <row r="248" spans="1:7" ht="15.75" hidden="1">
      <c r="A248" s="23" t="s">
        <v>55</v>
      </c>
      <c r="B248" s="24" t="s">
        <v>26</v>
      </c>
      <c r="C248" s="74" t="s">
        <v>109</v>
      </c>
      <c r="D248" s="74" t="s">
        <v>109</v>
      </c>
      <c r="E248" s="55"/>
      <c r="F248" s="55"/>
      <c r="G248" s="49">
        <f>G249+G250</f>
        <v>0</v>
      </c>
    </row>
    <row r="249" spans="1:7" ht="31.5" hidden="1">
      <c r="A249" s="23" t="s">
        <v>119</v>
      </c>
      <c r="B249" s="24" t="s">
        <v>26</v>
      </c>
      <c r="C249" s="74" t="s">
        <v>109</v>
      </c>
      <c r="D249" s="74" t="s">
        <v>109</v>
      </c>
      <c r="E249" s="55" t="s">
        <v>257</v>
      </c>
      <c r="F249" s="55">
        <v>111</v>
      </c>
      <c r="G249" s="49">
        <v>0</v>
      </c>
    </row>
    <row r="250" spans="1:7" ht="15.75" hidden="1">
      <c r="A250" s="2" t="s">
        <v>120</v>
      </c>
      <c r="B250" s="24" t="s">
        <v>26</v>
      </c>
      <c r="C250" s="74" t="s">
        <v>109</v>
      </c>
      <c r="D250" s="74" t="s">
        <v>109</v>
      </c>
      <c r="E250" s="55" t="s">
        <v>257</v>
      </c>
      <c r="F250" s="55">
        <v>112</v>
      </c>
      <c r="G250" s="49">
        <v>0</v>
      </c>
    </row>
    <row r="251" spans="1:7" ht="63">
      <c r="A251" s="23" t="s">
        <v>256</v>
      </c>
      <c r="B251" s="24" t="s">
        <v>26</v>
      </c>
      <c r="C251" s="74"/>
      <c r="D251" s="74"/>
      <c r="E251" s="55" t="s">
        <v>257</v>
      </c>
      <c r="F251" s="55"/>
      <c r="G251" s="49">
        <f>G253+G254+G255+G256+G257</f>
        <v>11118.4</v>
      </c>
    </row>
    <row r="252" spans="1:7" ht="15.75">
      <c r="A252" s="23" t="s">
        <v>1</v>
      </c>
      <c r="B252" s="24" t="s">
        <v>26</v>
      </c>
      <c r="C252" s="74" t="s">
        <v>86</v>
      </c>
      <c r="D252" s="74" t="s">
        <v>125</v>
      </c>
      <c r="E252" s="55"/>
      <c r="F252" s="55"/>
      <c r="G252" s="49">
        <f>G251</f>
        <v>11118.4</v>
      </c>
    </row>
    <row r="253" spans="1:7" ht="31.5">
      <c r="A253" s="23" t="s">
        <v>119</v>
      </c>
      <c r="B253" s="24" t="s">
        <v>26</v>
      </c>
      <c r="C253" s="74" t="s">
        <v>86</v>
      </c>
      <c r="D253" s="74" t="s">
        <v>125</v>
      </c>
      <c r="E253" s="55" t="s">
        <v>257</v>
      </c>
      <c r="F253" s="55">
        <v>111</v>
      </c>
      <c r="G253" s="49">
        <v>8053.4</v>
      </c>
    </row>
    <row r="254" spans="1:7" ht="15.75">
      <c r="A254" s="2" t="s">
        <v>120</v>
      </c>
      <c r="B254" s="24" t="s">
        <v>26</v>
      </c>
      <c r="C254" s="74" t="s">
        <v>86</v>
      </c>
      <c r="D254" s="74" t="s">
        <v>125</v>
      </c>
      <c r="E254" s="55" t="s">
        <v>257</v>
      </c>
      <c r="F254" s="55">
        <v>112</v>
      </c>
      <c r="G254" s="49">
        <v>15</v>
      </c>
    </row>
    <row r="255" spans="1:7" ht="31.5">
      <c r="A255" s="23" t="s">
        <v>96</v>
      </c>
      <c r="B255" s="24" t="s">
        <v>26</v>
      </c>
      <c r="C255" s="74" t="s">
        <v>86</v>
      </c>
      <c r="D255" s="74" t="s">
        <v>125</v>
      </c>
      <c r="E255" s="55" t="s">
        <v>257</v>
      </c>
      <c r="F255" s="55">
        <v>242</v>
      </c>
      <c r="G255" s="49">
        <v>1283.2</v>
      </c>
    </row>
    <row r="256" spans="1:7" ht="31.5">
      <c r="A256" s="23" t="s">
        <v>97</v>
      </c>
      <c r="B256" s="24" t="s">
        <v>26</v>
      </c>
      <c r="C256" s="74" t="s">
        <v>86</v>
      </c>
      <c r="D256" s="74" t="s">
        <v>125</v>
      </c>
      <c r="E256" s="55" t="s">
        <v>257</v>
      </c>
      <c r="F256" s="55">
        <v>244</v>
      </c>
      <c r="G256" s="49">
        <v>1764.8</v>
      </c>
    </row>
    <row r="257" spans="1:7" ht="15.75">
      <c r="A257" s="23" t="s">
        <v>98</v>
      </c>
      <c r="B257" s="24" t="s">
        <v>26</v>
      </c>
      <c r="C257" s="74" t="s">
        <v>86</v>
      </c>
      <c r="D257" s="74" t="s">
        <v>125</v>
      </c>
      <c r="E257" s="55" t="s">
        <v>257</v>
      </c>
      <c r="F257" s="55">
        <v>852</v>
      </c>
      <c r="G257" s="49">
        <v>2</v>
      </c>
    </row>
    <row r="258" spans="1:7" ht="63">
      <c r="A258" s="23" t="s">
        <v>258</v>
      </c>
      <c r="B258" s="24" t="s">
        <v>26</v>
      </c>
      <c r="C258" s="94"/>
      <c r="D258" s="94"/>
      <c r="E258" s="55" t="s">
        <v>259</v>
      </c>
      <c r="F258" s="55"/>
      <c r="G258" s="49">
        <f>G260</f>
        <v>500</v>
      </c>
    </row>
    <row r="259" spans="1:7" ht="15.75">
      <c r="A259" s="23" t="s">
        <v>22</v>
      </c>
      <c r="B259" s="24"/>
      <c r="C259" s="74" t="s">
        <v>86</v>
      </c>
      <c r="D259" s="74" t="s">
        <v>140</v>
      </c>
      <c r="E259" s="55"/>
      <c r="F259" s="55"/>
      <c r="G259" s="49">
        <f>G258</f>
        <v>500</v>
      </c>
    </row>
    <row r="260" spans="1:7" ht="15.75">
      <c r="A260" s="23" t="s">
        <v>260</v>
      </c>
      <c r="B260" s="24" t="s">
        <v>26</v>
      </c>
      <c r="C260" s="74" t="s">
        <v>86</v>
      </c>
      <c r="D260" s="74" t="s">
        <v>140</v>
      </c>
      <c r="E260" s="55" t="s">
        <v>259</v>
      </c>
      <c r="F260" s="55">
        <v>870</v>
      </c>
      <c r="G260" s="49">
        <v>500</v>
      </c>
    </row>
    <row r="261" spans="1:7" ht="15.75">
      <c r="A261" s="23" t="s">
        <v>1</v>
      </c>
      <c r="B261" s="24" t="s">
        <v>26</v>
      </c>
      <c r="C261" s="74" t="s">
        <v>86</v>
      </c>
      <c r="D261" s="74" t="s">
        <v>125</v>
      </c>
      <c r="E261" s="55"/>
      <c r="F261" s="55"/>
      <c r="G261" s="49"/>
    </row>
    <row r="262" spans="1:7" ht="63" hidden="1">
      <c r="A262" s="23" t="s">
        <v>261</v>
      </c>
      <c r="B262" s="24" t="s">
        <v>26</v>
      </c>
      <c r="C262" s="74"/>
      <c r="D262" s="74"/>
      <c r="E262" s="55" t="s">
        <v>262</v>
      </c>
      <c r="F262" s="55"/>
      <c r="G262" s="49">
        <f>G264</f>
        <v>0</v>
      </c>
    </row>
    <row r="263" spans="1:7" ht="15.75" hidden="1">
      <c r="A263" s="23" t="s">
        <v>1</v>
      </c>
      <c r="B263" s="24" t="s">
        <v>26</v>
      </c>
      <c r="C263" s="74" t="s">
        <v>86</v>
      </c>
      <c r="D263" s="74" t="s">
        <v>125</v>
      </c>
      <c r="E263" s="55"/>
      <c r="F263" s="55"/>
      <c r="G263" s="49">
        <f>G264</f>
        <v>0</v>
      </c>
    </row>
    <row r="264" spans="1:7" ht="15.75" hidden="1">
      <c r="A264" s="23" t="s">
        <v>98</v>
      </c>
      <c r="B264" s="24" t="s">
        <v>26</v>
      </c>
      <c r="C264" s="74" t="s">
        <v>86</v>
      </c>
      <c r="D264" s="74" t="s">
        <v>125</v>
      </c>
      <c r="E264" s="55" t="s">
        <v>262</v>
      </c>
      <c r="F264" s="55">
        <v>852</v>
      </c>
      <c r="G264" s="49">
        <v>0</v>
      </c>
    </row>
    <row r="265" spans="1:7" ht="85.5" customHeight="1">
      <c r="A265" s="23" t="s">
        <v>263</v>
      </c>
      <c r="B265" s="24" t="s">
        <v>26</v>
      </c>
      <c r="C265" s="74"/>
      <c r="D265" s="74"/>
      <c r="E265" s="55" t="s">
        <v>264</v>
      </c>
      <c r="F265" s="55"/>
      <c r="G265" s="49">
        <f>G266</f>
        <v>200</v>
      </c>
    </row>
    <row r="266" spans="1:7" ht="15.75">
      <c r="A266" s="23" t="s">
        <v>1</v>
      </c>
      <c r="B266" s="24" t="s">
        <v>26</v>
      </c>
      <c r="C266" s="74" t="s">
        <v>86</v>
      </c>
      <c r="D266" s="74" t="s">
        <v>125</v>
      </c>
      <c r="E266" s="55"/>
      <c r="F266" s="55"/>
      <c r="G266" s="49">
        <f>G267+G268+G269</f>
        <v>200</v>
      </c>
    </row>
    <row r="267" spans="1:7" ht="31.5">
      <c r="A267" s="23" t="s">
        <v>97</v>
      </c>
      <c r="B267" s="24" t="s">
        <v>26</v>
      </c>
      <c r="C267" s="74" t="s">
        <v>86</v>
      </c>
      <c r="D267" s="74" t="s">
        <v>125</v>
      </c>
      <c r="E267" s="55" t="s">
        <v>264</v>
      </c>
      <c r="F267" s="55">
        <v>244</v>
      </c>
      <c r="G267" s="49">
        <v>200</v>
      </c>
    </row>
    <row r="268" spans="1:7" ht="94.5">
      <c r="A268" s="23" t="s">
        <v>342</v>
      </c>
      <c r="B268" s="24" t="s">
        <v>26</v>
      </c>
      <c r="C268" s="74" t="s">
        <v>86</v>
      </c>
      <c r="D268" s="74" t="s">
        <v>125</v>
      </c>
      <c r="E268" s="55" t="s">
        <v>264</v>
      </c>
      <c r="F268" s="55">
        <v>831</v>
      </c>
      <c r="G268" s="49">
        <v>0</v>
      </c>
    </row>
    <row r="269" spans="1:7" ht="15.75">
      <c r="A269" s="23" t="s">
        <v>343</v>
      </c>
      <c r="B269" s="24" t="s">
        <v>26</v>
      </c>
      <c r="C269" s="74" t="s">
        <v>86</v>
      </c>
      <c r="D269" s="74" t="s">
        <v>125</v>
      </c>
      <c r="E269" s="55" t="s">
        <v>264</v>
      </c>
      <c r="F269" s="55">
        <v>852</v>
      </c>
      <c r="G269" s="49">
        <v>0</v>
      </c>
    </row>
    <row r="270" spans="1:7" ht="63">
      <c r="A270" s="23" t="s">
        <v>265</v>
      </c>
      <c r="B270" s="24" t="s">
        <v>26</v>
      </c>
      <c r="C270" s="74"/>
      <c r="D270" s="74"/>
      <c r="E270" s="55" t="s">
        <v>266</v>
      </c>
      <c r="F270" s="55"/>
      <c r="G270" s="49">
        <f>G272</f>
        <v>20.9</v>
      </c>
    </row>
    <row r="271" spans="1:7" ht="15.75">
      <c r="A271" s="23" t="s">
        <v>1</v>
      </c>
      <c r="B271" s="24" t="s">
        <v>26</v>
      </c>
      <c r="C271" s="74" t="s">
        <v>86</v>
      </c>
      <c r="D271" s="74" t="s">
        <v>125</v>
      </c>
      <c r="E271" s="55"/>
      <c r="F271" s="55"/>
      <c r="G271" s="49">
        <f>G272</f>
        <v>20.9</v>
      </c>
    </row>
    <row r="272" spans="1:7" ht="15.75">
      <c r="A272" s="23" t="s">
        <v>98</v>
      </c>
      <c r="B272" s="24" t="s">
        <v>26</v>
      </c>
      <c r="C272" s="74" t="s">
        <v>86</v>
      </c>
      <c r="D272" s="74" t="s">
        <v>125</v>
      </c>
      <c r="E272" s="55" t="s">
        <v>266</v>
      </c>
      <c r="F272" s="55">
        <v>852</v>
      </c>
      <c r="G272" s="49">
        <v>20.9</v>
      </c>
    </row>
    <row r="273" spans="1:7" ht="78.75">
      <c r="A273" s="23" t="s">
        <v>267</v>
      </c>
      <c r="B273" s="24" t="s">
        <v>26</v>
      </c>
      <c r="C273" s="74"/>
      <c r="D273" s="74"/>
      <c r="E273" s="55" t="s">
        <v>268</v>
      </c>
      <c r="F273" s="55"/>
      <c r="G273" s="49">
        <f>G275</f>
        <v>87.1</v>
      </c>
    </row>
    <row r="274" spans="1:7" ht="15.75">
      <c r="A274" s="23" t="s">
        <v>1</v>
      </c>
      <c r="B274" s="24" t="s">
        <v>26</v>
      </c>
      <c r="C274" s="74" t="s">
        <v>86</v>
      </c>
      <c r="D274" s="74" t="s">
        <v>125</v>
      </c>
      <c r="E274" s="55"/>
      <c r="F274" s="55"/>
      <c r="G274" s="49">
        <f>G275</f>
        <v>87.1</v>
      </c>
    </row>
    <row r="275" spans="1:7" ht="31.5">
      <c r="A275" s="23" t="s">
        <v>97</v>
      </c>
      <c r="B275" s="24" t="s">
        <v>26</v>
      </c>
      <c r="C275" s="74" t="s">
        <v>86</v>
      </c>
      <c r="D275" s="74" t="s">
        <v>125</v>
      </c>
      <c r="E275" s="55" t="s">
        <v>268</v>
      </c>
      <c r="F275" s="55">
        <v>244</v>
      </c>
      <c r="G275" s="49">
        <v>87.1</v>
      </c>
    </row>
    <row r="276" spans="1:7" ht="78.75">
      <c r="A276" s="23" t="s">
        <v>269</v>
      </c>
      <c r="B276" s="24" t="s">
        <v>26</v>
      </c>
      <c r="C276" s="74"/>
      <c r="D276" s="74"/>
      <c r="E276" s="55" t="s">
        <v>270</v>
      </c>
      <c r="F276" s="55"/>
      <c r="G276" s="49">
        <f>G278</f>
        <v>47.2</v>
      </c>
    </row>
    <row r="277" spans="1:7" ht="15.75">
      <c r="A277" s="23" t="s">
        <v>1</v>
      </c>
      <c r="B277" s="24" t="s">
        <v>26</v>
      </c>
      <c r="C277" s="74" t="s">
        <v>86</v>
      </c>
      <c r="D277" s="74" t="s">
        <v>125</v>
      </c>
      <c r="E277" s="55"/>
      <c r="F277" s="55"/>
      <c r="G277" s="49">
        <f>G278</f>
        <v>47.2</v>
      </c>
    </row>
    <row r="278" spans="1:7" ht="15.75">
      <c r="A278" s="23" t="s">
        <v>128</v>
      </c>
      <c r="B278" s="24" t="s">
        <v>26</v>
      </c>
      <c r="C278" s="74" t="s">
        <v>86</v>
      </c>
      <c r="D278" s="74" t="s">
        <v>125</v>
      </c>
      <c r="E278" s="55" t="s">
        <v>270</v>
      </c>
      <c r="F278" s="55">
        <v>350</v>
      </c>
      <c r="G278" s="49">
        <v>47.2</v>
      </c>
    </row>
    <row r="279" spans="1:7" ht="63">
      <c r="A279" s="23" t="s">
        <v>271</v>
      </c>
      <c r="B279" s="24" t="s">
        <v>26</v>
      </c>
      <c r="C279" s="74"/>
      <c r="D279" s="74"/>
      <c r="E279" s="55" t="s">
        <v>272</v>
      </c>
      <c r="F279" s="55"/>
      <c r="G279" s="49">
        <f>G281</f>
        <v>228.8</v>
      </c>
    </row>
    <row r="280" spans="1:7" ht="15.75">
      <c r="A280" s="23" t="s">
        <v>1</v>
      </c>
      <c r="B280" s="24" t="s">
        <v>26</v>
      </c>
      <c r="C280" s="74" t="s">
        <v>86</v>
      </c>
      <c r="D280" s="74" t="s">
        <v>125</v>
      </c>
      <c r="E280" s="55"/>
      <c r="F280" s="55"/>
      <c r="G280" s="49">
        <f>G281</f>
        <v>228.8</v>
      </c>
    </row>
    <row r="281" spans="1:7" ht="31.5">
      <c r="A281" s="23" t="s">
        <v>97</v>
      </c>
      <c r="B281" s="24" t="s">
        <v>26</v>
      </c>
      <c r="C281" s="74" t="s">
        <v>86</v>
      </c>
      <c r="D281" s="74" t="s">
        <v>125</v>
      </c>
      <c r="E281" s="55" t="s">
        <v>272</v>
      </c>
      <c r="F281" s="55">
        <v>244</v>
      </c>
      <c r="G281" s="49">
        <v>228.8</v>
      </c>
    </row>
    <row r="282" spans="1:7" ht="92.25" customHeight="1">
      <c r="A282" s="23" t="s">
        <v>273</v>
      </c>
      <c r="B282" s="24" t="s">
        <v>26</v>
      </c>
      <c r="C282" s="74"/>
      <c r="D282" s="74"/>
      <c r="E282" s="55" t="s">
        <v>274</v>
      </c>
      <c r="F282" s="55"/>
      <c r="G282" s="49">
        <f>G284</f>
        <v>10</v>
      </c>
    </row>
    <row r="283" spans="1:7" ht="15.75">
      <c r="A283" s="2" t="s">
        <v>24</v>
      </c>
      <c r="B283" s="24"/>
      <c r="C283" s="74" t="s">
        <v>106</v>
      </c>
      <c r="D283" s="74" t="s">
        <v>113</v>
      </c>
      <c r="E283" s="55"/>
      <c r="F283" s="55"/>
      <c r="G283" s="49">
        <f>G282</f>
        <v>10</v>
      </c>
    </row>
    <row r="284" spans="1:7" ht="31.5">
      <c r="A284" s="23" t="s">
        <v>97</v>
      </c>
      <c r="B284" s="24" t="s">
        <v>26</v>
      </c>
      <c r="C284" s="74" t="s">
        <v>106</v>
      </c>
      <c r="D284" s="74" t="s">
        <v>113</v>
      </c>
      <c r="E284" s="55" t="s">
        <v>274</v>
      </c>
      <c r="F284" s="55">
        <v>244</v>
      </c>
      <c r="G284" s="49">
        <v>10</v>
      </c>
    </row>
    <row r="285" spans="1:7" ht="63">
      <c r="A285" s="23" t="s">
        <v>275</v>
      </c>
      <c r="B285" s="24" t="s">
        <v>26</v>
      </c>
      <c r="C285" s="74"/>
      <c r="D285" s="74"/>
      <c r="E285" s="55" t="s">
        <v>276</v>
      </c>
      <c r="F285" s="55"/>
      <c r="G285" s="49">
        <f>G287</f>
        <v>100</v>
      </c>
    </row>
    <row r="286" spans="1:7" ht="15.75">
      <c r="A286" s="23" t="s">
        <v>2</v>
      </c>
      <c r="B286" s="24" t="s">
        <v>26</v>
      </c>
      <c r="C286" s="74" t="s">
        <v>106</v>
      </c>
      <c r="D286" s="74" t="s">
        <v>107</v>
      </c>
      <c r="E286" s="55"/>
      <c r="F286" s="55"/>
      <c r="G286" s="49">
        <f>G287</f>
        <v>100</v>
      </c>
    </row>
    <row r="287" spans="1:7" ht="31.5">
      <c r="A287" s="23" t="s">
        <v>97</v>
      </c>
      <c r="B287" s="24" t="s">
        <v>26</v>
      </c>
      <c r="C287" s="74" t="s">
        <v>106</v>
      </c>
      <c r="D287" s="74" t="s">
        <v>107</v>
      </c>
      <c r="E287" s="55" t="s">
        <v>276</v>
      </c>
      <c r="F287" s="55">
        <v>244</v>
      </c>
      <c r="G287" s="49">
        <v>100</v>
      </c>
    </row>
    <row r="288" spans="1:7" ht="78.75">
      <c r="A288" s="23" t="s">
        <v>277</v>
      </c>
      <c r="B288" s="24" t="s">
        <v>26</v>
      </c>
      <c r="C288" s="74"/>
      <c r="D288" s="74"/>
      <c r="E288" s="55" t="s">
        <v>278</v>
      </c>
      <c r="F288" s="55"/>
      <c r="G288" s="49">
        <f>G290</f>
        <v>0</v>
      </c>
    </row>
    <row r="289" spans="1:7" ht="15.75">
      <c r="A289" s="23" t="s">
        <v>2</v>
      </c>
      <c r="B289" s="24" t="s">
        <v>26</v>
      </c>
      <c r="C289" s="74" t="s">
        <v>106</v>
      </c>
      <c r="D289" s="74" t="s">
        <v>107</v>
      </c>
      <c r="E289" s="55"/>
      <c r="F289" s="55"/>
      <c r="G289" s="49">
        <f>G290</f>
        <v>0</v>
      </c>
    </row>
    <row r="290" spans="1:7" ht="31.5">
      <c r="A290" s="23" t="s">
        <v>97</v>
      </c>
      <c r="B290" s="24" t="s">
        <v>26</v>
      </c>
      <c r="C290" s="74" t="s">
        <v>106</v>
      </c>
      <c r="D290" s="74" t="s">
        <v>107</v>
      </c>
      <c r="E290" s="55" t="s">
        <v>278</v>
      </c>
      <c r="F290" s="55">
        <v>244</v>
      </c>
      <c r="G290" s="49">
        <f>'Прил.7 Прогр.2020'!E301</f>
        <v>0</v>
      </c>
    </row>
    <row r="291" spans="1:7" ht="60.75" customHeight="1">
      <c r="A291" s="23" t="s">
        <v>279</v>
      </c>
      <c r="B291" s="24" t="s">
        <v>26</v>
      </c>
      <c r="C291" s="74"/>
      <c r="D291" s="74"/>
      <c r="E291" s="55" t="s">
        <v>104</v>
      </c>
      <c r="F291" s="55"/>
      <c r="G291" s="49">
        <f>G293</f>
        <v>76</v>
      </c>
    </row>
    <row r="292" spans="1:7" ht="15.75">
      <c r="A292" s="2" t="s">
        <v>7</v>
      </c>
      <c r="B292" s="24" t="s">
        <v>26</v>
      </c>
      <c r="C292" s="74" t="s">
        <v>187</v>
      </c>
      <c r="D292" s="74" t="s">
        <v>87</v>
      </c>
      <c r="E292" s="55"/>
      <c r="F292" s="55"/>
      <c r="G292" s="49">
        <f>G291</f>
        <v>76</v>
      </c>
    </row>
    <row r="293" spans="1:7" ht="31.5">
      <c r="A293" s="2" t="s">
        <v>280</v>
      </c>
      <c r="B293" s="24" t="s">
        <v>26</v>
      </c>
      <c r="C293" s="74" t="s">
        <v>187</v>
      </c>
      <c r="D293" s="74" t="s">
        <v>87</v>
      </c>
      <c r="E293" s="55" t="s">
        <v>104</v>
      </c>
      <c r="F293" s="55">
        <v>321</v>
      </c>
      <c r="G293" s="49">
        <v>76</v>
      </c>
    </row>
    <row r="294" spans="1:7" ht="31.5" hidden="1">
      <c r="A294" s="2" t="s">
        <v>316</v>
      </c>
      <c r="B294" s="24" t="s">
        <v>26</v>
      </c>
      <c r="C294" s="74"/>
      <c r="D294" s="74"/>
      <c r="E294" s="55" t="s">
        <v>313</v>
      </c>
      <c r="F294" s="55"/>
      <c r="G294" s="49">
        <f>G295</f>
        <v>0</v>
      </c>
    </row>
    <row r="295" spans="1:7" ht="15.75" hidden="1">
      <c r="A295" s="2" t="s">
        <v>3</v>
      </c>
      <c r="B295" s="24" t="s">
        <v>26</v>
      </c>
      <c r="C295" s="74" t="s">
        <v>109</v>
      </c>
      <c r="D295" s="74" t="s">
        <v>86</v>
      </c>
      <c r="E295" s="55" t="s">
        <v>313</v>
      </c>
      <c r="F295" s="55"/>
      <c r="G295" s="49">
        <f>G296</f>
        <v>0</v>
      </c>
    </row>
    <row r="296" spans="1:7" ht="30" customHeight="1" hidden="1">
      <c r="A296" s="8" t="s">
        <v>114</v>
      </c>
      <c r="B296" s="24" t="s">
        <v>26</v>
      </c>
      <c r="C296" s="74" t="s">
        <v>109</v>
      </c>
      <c r="D296" s="74" t="s">
        <v>86</v>
      </c>
      <c r="E296" s="55" t="s">
        <v>313</v>
      </c>
      <c r="F296" s="55">
        <v>411</v>
      </c>
      <c r="G296" s="68">
        <f>'Прил.7 Прогр.2020'!E307</f>
        <v>0</v>
      </c>
    </row>
    <row r="297" spans="1:7" ht="30" customHeight="1">
      <c r="A297" s="8" t="s">
        <v>333</v>
      </c>
      <c r="B297" s="24" t="s">
        <v>26</v>
      </c>
      <c r="C297" s="74"/>
      <c r="D297" s="74"/>
      <c r="E297" s="55" t="s">
        <v>334</v>
      </c>
      <c r="F297" s="55"/>
      <c r="G297" s="68">
        <f>G298</f>
        <v>200</v>
      </c>
    </row>
    <row r="298" spans="1:7" ht="21.75" customHeight="1">
      <c r="A298" s="35" t="s">
        <v>4</v>
      </c>
      <c r="B298" s="24" t="s">
        <v>26</v>
      </c>
      <c r="C298" s="74" t="s">
        <v>109</v>
      </c>
      <c r="D298" s="74" t="s">
        <v>113</v>
      </c>
      <c r="E298" s="55" t="s">
        <v>334</v>
      </c>
      <c r="F298" s="55"/>
      <c r="G298" s="68">
        <f>G299</f>
        <v>200</v>
      </c>
    </row>
    <row r="299" spans="1:7" ht="30" customHeight="1">
      <c r="A299" s="8" t="s">
        <v>117</v>
      </c>
      <c r="B299" s="24" t="s">
        <v>26</v>
      </c>
      <c r="C299" s="74" t="s">
        <v>109</v>
      </c>
      <c r="D299" s="74" t="s">
        <v>113</v>
      </c>
      <c r="E299" s="55" t="s">
        <v>334</v>
      </c>
      <c r="F299" s="55">
        <v>810</v>
      </c>
      <c r="G299" s="68">
        <f>'Прил.7 Прогр.2020'!E310</f>
        <v>200</v>
      </c>
    </row>
    <row r="300" spans="1:7" ht="15.75" hidden="1">
      <c r="A300" s="8" t="s">
        <v>315</v>
      </c>
      <c r="B300" s="24" t="s">
        <v>26</v>
      </c>
      <c r="C300" s="74"/>
      <c r="D300" s="74"/>
      <c r="E300" s="55" t="s">
        <v>318</v>
      </c>
      <c r="F300" s="55"/>
      <c r="G300" s="49">
        <f>G301</f>
        <v>0</v>
      </c>
    </row>
    <row r="301" spans="1:7" ht="15.75" hidden="1">
      <c r="A301" s="112" t="s">
        <v>28</v>
      </c>
      <c r="B301" s="24" t="s">
        <v>26</v>
      </c>
      <c r="C301" s="74" t="s">
        <v>140</v>
      </c>
      <c r="D301" s="74" t="s">
        <v>109</v>
      </c>
      <c r="E301" s="55" t="s">
        <v>318</v>
      </c>
      <c r="F301" s="55"/>
      <c r="G301" s="49">
        <f>G302</f>
        <v>0</v>
      </c>
    </row>
    <row r="302" spans="1:7" ht="31.5" hidden="1">
      <c r="A302" s="2" t="s">
        <v>314</v>
      </c>
      <c r="B302" s="24" t="s">
        <v>26</v>
      </c>
      <c r="C302" s="74" t="s">
        <v>140</v>
      </c>
      <c r="D302" s="74" t="s">
        <v>109</v>
      </c>
      <c r="E302" s="55" t="s">
        <v>318</v>
      </c>
      <c r="F302" s="55">
        <v>630</v>
      </c>
      <c r="G302" s="68">
        <v>0</v>
      </c>
    </row>
    <row r="303" spans="1:7" ht="15.75">
      <c r="A303" s="2" t="s">
        <v>317</v>
      </c>
      <c r="B303" s="24" t="s">
        <v>26</v>
      </c>
      <c r="C303" s="74"/>
      <c r="D303" s="74"/>
      <c r="E303" s="55" t="s">
        <v>319</v>
      </c>
      <c r="F303" s="55"/>
      <c r="G303" s="49">
        <f>G304</f>
        <v>50</v>
      </c>
    </row>
    <row r="304" spans="1:7" ht="15.75">
      <c r="A304" s="35" t="s">
        <v>4</v>
      </c>
      <c r="B304" s="24"/>
      <c r="C304" s="74" t="s">
        <v>109</v>
      </c>
      <c r="D304" s="74" t="s">
        <v>113</v>
      </c>
      <c r="E304" s="55" t="s">
        <v>319</v>
      </c>
      <c r="F304" s="55"/>
      <c r="G304" s="49">
        <f>G305+G306</f>
        <v>50</v>
      </c>
    </row>
    <row r="305" spans="1:7" ht="31.5" hidden="1">
      <c r="A305" s="2" t="s">
        <v>117</v>
      </c>
      <c r="B305" s="24" t="s">
        <v>26</v>
      </c>
      <c r="C305" s="74" t="s">
        <v>109</v>
      </c>
      <c r="D305" s="74" t="s">
        <v>113</v>
      </c>
      <c r="E305" s="55" t="s">
        <v>319</v>
      </c>
      <c r="F305" s="55">
        <v>810</v>
      </c>
      <c r="G305" s="68">
        <v>0</v>
      </c>
    </row>
    <row r="306" spans="1:7" ht="31.5">
      <c r="A306" s="23" t="s">
        <v>97</v>
      </c>
      <c r="B306" s="24" t="s">
        <v>26</v>
      </c>
      <c r="C306" s="74" t="s">
        <v>109</v>
      </c>
      <c r="D306" s="74" t="s">
        <v>113</v>
      </c>
      <c r="E306" s="55" t="s">
        <v>319</v>
      </c>
      <c r="F306" s="55">
        <v>244</v>
      </c>
      <c r="G306" s="68">
        <v>50</v>
      </c>
    </row>
    <row r="307" spans="1:7" ht="15.75">
      <c r="A307" s="2" t="s">
        <v>325</v>
      </c>
      <c r="B307" s="24" t="s">
        <v>26</v>
      </c>
      <c r="C307" s="74"/>
      <c r="D307" s="74"/>
      <c r="E307" s="55" t="s">
        <v>326</v>
      </c>
      <c r="F307" s="55"/>
      <c r="G307" s="49">
        <f>G308</f>
        <v>50</v>
      </c>
    </row>
    <row r="308" spans="1:7" ht="15.75">
      <c r="A308" s="23" t="s">
        <v>5</v>
      </c>
      <c r="B308" s="24" t="s">
        <v>26</v>
      </c>
      <c r="C308" s="74" t="s">
        <v>109</v>
      </c>
      <c r="D308" s="74" t="s">
        <v>87</v>
      </c>
      <c r="E308" s="55" t="s">
        <v>326</v>
      </c>
      <c r="F308" s="55"/>
      <c r="G308" s="49">
        <f>G309</f>
        <v>50</v>
      </c>
    </row>
    <row r="309" spans="1:7" ht="31.5">
      <c r="A309" s="23" t="s">
        <v>97</v>
      </c>
      <c r="B309" s="24" t="s">
        <v>26</v>
      </c>
      <c r="C309" s="74" t="s">
        <v>109</v>
      </c>
      <c r="D309" s="74" t="s">
        <v>87</v>
      </c>
      <c r="E309" s="55" t="s">
        <v>326</v>
      </c>
      <c r="F309" s="55">
        <v>244</v>
      </c>
      <c r="G309" s="68">
        <v>50</v>
      </c>
    </row>
    <row r="310" spans="1:7" ht="15.75" hidden="1">
      <c r="A310" s="2" t="s">
        <v>335</v>
      </c>
      <c r="B310" s="24" t="s">
        <v>26</v>
      </c>
      <c r="C310" s="74"/>
      <c r="D310" s="74"/>
      <c r="E310" s="55" t="s">
        <v>336</v>
      </c>
      <c r="F310" s="55"/>
      <c r="G310" s="68">
        <f>G311</f>
        <v>0</v>
      </c>
    </row>
    <row r="311" spans="1:7" ht="15.75" hidden="1">
      <c r="A311" s="23" t="s">
        <v>5</v>
      </c>
      <c r="B311" s="24" t="s">
        <v>26</v>
      </c>
      <c r="C311" s="74" t="s">
        <v>109</v>
      </c>
      <c r="D311" s="74" t="s">
        <v>87</v>
      </c>
      <c r="E311" s="55" t="s">
        <v>336</v>
      </c>
      <c r="F311" s="55"/>
      <c r="G311" s="68">
        <f>G312</f>
        <v>0</v>
      </c>
    </row>
    <row r="312" spans="1:7" ht="31.5" hidden="1">
      <c r="A312" s="23" t="s">
        <v>97</v>
      </c>
      <c r="B312" s="24" t="s">
        <v>26</v>
      </c>
      <c r="C312" s="74" t="s">
        <v>109</v>
      </c>
      <c r="D312" s="74" t="s">
        <v>87</v>
      </c>
      <c r="E312" s="55" t="s">
        <v>336</v>
      </c>
      <c r="F312" s="55">
        <v>244</v>
      </c>
      <c r="G312" s="68">
        <f>'Прил.7 Прогр.2020'!E324</f>
        <v>0</v>
      </c>
    </row>
    <row r="313" spans="1:7" ht="15.75" hidden="1">
      <c r="A313" s="23" t="s">
        <v>327</v>
      </c>
      <c r="B313" s="24" t="s">
        <v>26</v>
      </c>
      <c r="C313" s="74"/>
      <c r="D313" s="74"/>
      <c r="E313" s="55" t="s">
        <v>328</v>
      </c>
      <c r="F313" s="55"/>
      <c r="G313" s="49">
        <f>G314</f>
        <v>0</v>
      </c>
    </row>
    <row r="314" spans="1:7" ht="15.75" hidden="1">
      <c r="A314" s="23" t="s">
        <v>1</v>
      </c>
      <c r="B314" s="24" t="s">
        <v>26</v>
      </c>
      <c r="C314" s="74" t="s">
        <v>86</v>
      </c>
      <c r="D314" s="74" t="s">
        <v>125</v>
      </c>
      <c r="E314" s="55" t="s">
        <v>328</v>
      </c>
      <c r="F314" s="55"/>
      <c r="G314" s="49">
        <f>G315</f>
        <v>0</v>
      </c>
    </row>
    <row r="315" spans="1:7" ht="31.5" hidden="1">
      <c r="A315" s="23" t="s">
        <v>97</v>
      </c>
      <c r="B315" s="24" t="s">
        <v>26</v>
      </c>
      <c r="C315" s="74" t="s">
        <v>86</v>
      </c>
      <c r="D315" s="74" t="s">
        <v>125</v>
      </c>
      <c r="E315" s="55" t="s">
        <v>328</v>
      </c>
      <c r="F315" s="55">
        <v>244</v>
      </c>
      <c r="G315" s="68">
        <v>0</v>
      </c>
    </row>
    <row r="316" spans="1:7" ht="15.75" hidden="1">
      <c r="A316" s="23" t="s">
        <v>329</v>
      </c>
      <c r="B316" s="24" t="s">
        <v>26</v>
      </c>
      <c r="C316" s="74"/>
      <c r="D316" s="74"/>
      <c r="E316" s="55" t="s">
        <v>330</v>
      </c>
      <c r="F316" s="55"/>
      <c r="G316" s="49">
        <f>G317</f>
        <v>0</v>
      </c>
    </row>
    <row r="317" spans="1:7" ht="15.75" hidden="1">
      <c r="A317" s="2" t="s">
        <v>53</v>
      </c>
      <c r="B317" s="24" t="s">
        <v>26</v>
      </c>
      <c r="C317" s="74" t="s">
        <v>106</v>
      </c>
      <c r="D317" s="74" t="s">
        <v>222</v>
      </c>
      <c r="E317" s="55" t="s">
        <v>330</v>
      </c>
      <c r="F317" s="55"/>
      <c r="G317" s="49">
        <f>G318</f>
        <v>0</v>
      </c>
    </row>
    <row r="318" spans="1:7" ht="31.5" hidden="1">
      <c r="A318" s="23" t="s">
        <v>97</v>
      </c>
      <c r="B318" s="24" t="s">
        <v>26</v>
      </c>
      <c r="C318" s="74" t="s">
        <v>106</v>
      </c>
      <c r="D318" s="74" t="s">
        <v>222</v>
      </c>
      <c r="E318" s="55" t="s">
        <v>330</v>
      </c>
      <c r="F318" s="55">
        <v>244</v>
      </c>
      <c r="G318" s="68">
        <v>0</v>
      </c>
    </row>
    <row r="319" spans="1:7" ht="15.75" hidden="1">
      <c r="A319" s="23" t="s">
        <v>331</v>
      </c>
      <c r="B319" s="24" t="s">
        <v>26</v>
      </c>
      <c r="C319" s="74"/>
      <c r="D319" s="74"/>
      <c r="E319" s="55" t="s">
        <v>332</v>
      </c>
      <c r="F319" s="55"/>
      <c r="G319" s="49">
        <f>G320</f>
        <v>0</v>
      </c>
    </row>
    <row r="320" spans="1:7" ht="15.75" hidden="1">
      <c r="A320" s="29" t="s">
        <v>25</v>
      </c>
      <c r="B320" s="24" t="s">
        <v>26</v>
      </c>
      <c r="C320" s="74" t="s">
        <v>149</v>
      </c>
      <c r="D320" s="74" t="s">
        <v>149</v>
      </c>
      <c r="E320" s="55" t="s">
        <v>332</v>
      </c>
      <c r="F320" s="55"/>
      <c r="G320" s="49">
        <f>G321</f>
        <v>0</v>
      </c>
    </row>
    <row r="321" spans="1:7" ht="31.5" hidden="1">
      <c r="A321" s="23" t="s">
        <v>97</v>
      </c>
      <c r="B321" s="24" t="s">
        <v>26</v>
      </c>
      <c r="C321" s="74" t="s">
        <v>149</v>
      </c>
      <c r="D321" s="74" t="s">
        <v>149</v>
      </c>
      <c r="E321" s="55" t="s">
        <v>332</v>
      </c>
      <c r="F321" s="55">
        <v>244</v>
      </c>
      <c r="G321" s="68">
        <v>0</v>
      </c>
    </row>
    <row r="322" spans="1:7" ht="63.75" customHeight="1" hidden="1">
      <c r="A322" s="2" t="s">
        <v>281</v>
      </c>
      <c r="B322" s="24" t="s">
        <v>26</v>
      </c>
      <c r="C322" s="74"/>
      <c r="D322" s="74"/>
      <c r="E322" s="55" t="s">
        <v>282</v>
      </c>
      <c r="F322" s="55"/>
      <c r="G322" s="49">
        <f>G324</f>
        <v>0</v>
      </c>
    </row>
    <row r="323" spans="1:7" ht="15.75" hidden="1">
      <c r="A323" s="2" t="s">
        <v>283</v>
      </c>
      <c r="B323" s="24" t="s">
        <v>26</v>
      </c>
      <c r="C323" s="74" t="s">
        <v>86</v>
      </c>
      <c r="D323" s="74" t="s">
        <v>149</v>
      </c>
      <c r="E323" s="55"/>
      <c r="F323" s="55"/>
      <c r="G323" s="49">
        <f>G322</f>
        <v>0</v>
      </c>
    </row>
    <row r="324" spans="1:7" ht="18" customHeight="1" hidden="1">
      <c r="A324" s="2" t="s">
        <v>284</v>
      </c>
      <c r="B324" s="24" t="s">
        <v>26</v>
      </c>
      <c r="C324" s="74" t="s">
        <v>86</v>
      </c>
      <c r="D324" s="74" t="s">
        <v>149</v>
      </c>
      <c r="E324" s="55" t="s">
        <v>282</v>
      </c>
      <c r="F324" s="55">
        <v>520</v>
      </c>
      <c r="G324" s="49">
        <v>0</v>
      </c>
    </row>
    <row r="325" spans="1:7" ht="15.75">
      <c r="A325" s="60" t="s">
        <v>285</v>
      </c>
      <c r="B325" s="61"/>
      <c r="C325" s="95"/>
      <c r="D325" s="95"/>
      <c r="E325" s="77"/>
      <c r="F325" s="77"/>
      <c r="G325" s="66">
        <f>G9+G36</f>
        <v>83003.69999999998</v>
      </c>
    </row>
  </sheetData>
  <sheetProtection/>
  <mergeCells count="5">
    <mergeCell ref="A1:G1"/>
    <mergeCell ref="A2:G2"/>
    <mergeCell ref="A3:G3"/>
    <mergeCell ref="A4:G4"/>
    <mergeCell ref="A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8"/>
  <sheetViews>
    <sheetView zoomScale="95" zoomScaleNormal="95" zoomScalePageLayoutView="0" workbookViewId="0" topLeftCell="A1">
      <selection activeCell="A6" sqref="A6:H6"/>
    </sheetView>
  </sheetViews>
  <sheetFormatPr defaultColWidth="9.00390625" defaultRowHeight="12.75"/>
  <cols>
    <col min="1" max="1" width="65.875" style="0" customWidth="1"/>
    <col min="2" max="2" width="7.625" style="0" customWidth="1"/>
    <col min="3" max="3" width="5.625" style="0" customWidth="1"/>
    <col min="4" max="4" width="4.625" style="0" customWidth="1"/>
    <col min="5" max="5" width="15.75390625" style="0" customWidth="1"/>
    <col min="6" max="6" width="6.125" style="0" customWidth="1"/>
    <col min="7" max="7" width="12.625" style="0" customWidth="1"/>
    <col min="8" max="8" width="13.375" style="0" customWidth="1"/>
  </cols>
  <sheetData>
    <row r="1" spans="1:8" ht="15.75">
      <c r="A1" s="207" t="s">
        <v>49</v>
      </c>
      <c r="B1" s="207"/>
      <c r="C1" s="207"/>
      <c r="D1" s="207"/>
      <c r="E1" s="207"/>
      <c r="F1" s="207"/>
      <c r="G1" s="207"/>
      <c r="H1" s="207"/>
    </row>
    <row r="2" spans="1:8" ht="15.75">
      <c r="A2" s="207" t="s">
        <v>19</v>
      </c>
      <c r="B2" s="207"/>
      <c r="C2" s="207"/>
      <c r="D2" s="207"/>
      <c r="E2" s="207"/>
      <c r="F2" s="207"/>
      <c r="G2" s="207"/>
      <c r="H2" s="207"/>
    </row>
    <row r="3" spans="1:8" ht="15.75">
      <c r="A3" s="207" t="s">
        <v>20</v>
      </c>
      <c r="B3" s="207"/>
      <c r="C3" s="207"/>
      <c r="D3" s="207"/>
      <c r="E3" s="207"/>
      <c r="F3" s="207"/>
      <c r="G3" s="207"/>
      <c r="H3" s="207"/>
    </row>
    <row r="4" spans="1:8" ht="15.75">
      <c r="A4" s="207" t="s">
        <v>363</v>
      </c>
      <c r="B4" s="207"/>
      <c r="C4" s="207"/>
      <c r="D4" s="207"/>
      <c r="E4" s="207"/>
      <c r="F4" s="207"/>
      <c r="G4" s="207"/>
      <c r="H4" s="207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54.75" customHeight="1">
      <c r="A6" s="210" t="s">
        <v>452</v>
      </c>
      <c r="B6" s="211"/>
      <c r="C6" s="211"/>
      <c r="D6" s="211"/>
      <c r="E6" s="211"/>
      <c r="F6" s="211"/>
      <c r="G6" s="211"/>
      <c r="H6" s="211"/>
    </row>
    <row r="8" spans="1:8" ht="31.5">
      <c r="A8" s="20" t="s">
        <v>31</v>
      </c>
      <c r="B8" s="20" t="s">
        <v>79</v>
      </c>
      <c r="C8" s="20" t="s">
        <v>80</v>
      </c>
      <c r="D8" s="20" t="s">
        <v>81</v>
      </c>
      <c r="E8" s="20" t="s">
        <v>75</v>
      </c>
      <c r="F8" s="20" t="s">
        <v>76</v>
      </c>
      <c r="G8" s="18" t="s">
        <v>365</v>
      </c>
      <c r="H8" s="18" t="s">
        <v>364</v>
      </c>
    </row>
    <row r="9" spans="1:8" ht="47.25" customHeight="1">
      <c r="A9" s="17" t="s">
        <v>82</v>
      </c>
      <c r="B9" s="21" t="s">
        <v>83</v>
      </c>
      <c r="C9" s="22"/>
      <c r="D9" s="22"/>
      <c r="E9" s="22"/>
      <c r="F9" s="22"/>
      <c r="G9" s="115">
        <f>G10+G27</f>
        <v>3901.1</v>
      </c>
      <c r="H9" s="115">
        <f>H10+H27</f>
        <v>3950.5</v>
      </c>
    </row>
    <row r="10" spans="1:8" ht="22.5" customHeight="1">
      <c r="A10" s="23" t="s">
        <v>21</v>
      </c>
      <c r="B10" s="24" t="s">
        <v>83</v>
      </c>
      <c r="C10" s="22"/>
      <c r="D10" s="22"/>
      <c r="E10" s="55" t="s">
        <v>410</v>
      </c>
      <c r="F10" s="22"/>
      <c r="G10" s="33">
        <f>G11+G20</f>
        <v>3844.7</v>
      </c>
      <c r="H10" s="33">
        <f>H11+H20</f>
        <v>3888.5</v>
      </c>
    </row>
    <row r="11" spans="1:8" ht="28.5" customHeight="1">
      <c r="A11" s="27" t="s">
        <v>85</v>
      </c>
      <c r="B11" s="24" t="s">
        <v>83</v>
      </c>
      <c r="C11" s="22"/>
      <c r="D11" s="22"/>
      <c r="E11" s="50" t="s">
        <v>411</v>
      </c>
      <c r="F11" s="22"/>
      <c r="G11" s="33">
        <f>G13+G16</f>
        <v>3325.2</v>
      </c>
      <c r="H11" s="33">
        <f>H13+H16</f>
        <v>3354.2</v>
      </c>
    </row>
    <row r="12" spans="1:8" ht="28.5" customHeight="1">
      <c r="A12" s="23" t="s">
        <v>101</v>
      </c>
      <c r="B12" s="24" t="s">
        <v>83</v>
      </c>
      <c r="C12" s="73"/>
      <c r="D12" s="73"/>
      <c r="E12" s="73" t="s">
        <v>412</v>
      </c>
      <c r="F12" s="73"/>
      <c r="G12" s="33">
        <f aca="true" t="shared" si="0" ref="G12:H14">G13</f>
        <v>1428</v>
      </c>
      <c r="H12" s="33">
        <f t="shared" si="0"/>
        <v>1457</v>
      </c>
    </row>
    <row r="13" spans="1:8" ht="31.5" customHeight="1">
      <c r="A13" s="23" t="s">
        <v>0</v>
      </c>
      <c r="B13" s="24" t="s">
        <v>83</v>
      </c>
      <c r="C13" s="24" t="s">
        <v>86</v>
      </c>
      <c r="D13" s="24" t="s">
        <v>87</v>
      </c>
      <c r="E13" s="28"/>
      <c r="F13" s="22"/>
      <c r="G13" s="33">
        <f t="shared" si="0"/>
        <v>1428</v>
      </c>
      <c r="H13" s="33">
        <f t="shared" si="0"/>
        <v>1457</v>
      </c>
    </row>
    <row r="14" spans="1:8" ht="63">
      <c r="A14" s="23" t="s">
        <v>88</v>
      </c>
      <c r="B14" s="24" t="s">
        <v>83</v>
      </c>
      <c r="C14" s="24" t="s">
        <v>86</v>
      </c>
      <c r="D14" s="24" t="s">
        <v>87</v>
      </c>
      <c r="E14" s="55" t="s">
        <v>413</v>
      </c>
      <c r="F14" s="22"/>
      <c r="G14" s="33">
        <f t="shared" si="0"/>
        <v>1428</v>
      </c>
      <c r="H14" s="33">
        <f t="shared" si="0"/>
        <v>1457</v>
      </c>
    </row>
    <row r="15" spans="1:8" ht="31.5">
      <c r="A15" s="23" t="s">
        <v>89</v>
      </c>
      <c r="B15" s="24" t="s">
        <v>83</v>
      </c>
      <c r="C15" s="24" t="s">
        <v>86</v>
      </c>
      <c r="D15" s="24" t="s">
        <v>87</v>
      </c>
      <c r="E15" s="55" t="s">
        <v>413</v>
      </c>
      <c r="F15" s="22">
        <v>121</v>
      </c>
      <c r="G15" s="33">
        <v>1428</v>
      </c>
      <c r="H15" s="33">
        <v>1457</v>
      </c>
    </row>
    <row r="16" spans="1:8" ht="47.25">
      <c r="A16" s="23" t="s">
        <v>0</v>
      </c>
      <c r="B16" s="24" t="s">
        <v>83</v>
      </c>
      <c r="C16" s="24" t="s">
        <v>86</v>
      </c>
      <c r="D16" s="24" t="s">
        <v>87</v>
      </c>
      <c r="E16" s="22"/>
      <c r="F16" s="22"/>
      <c r="G16" s="33">
        <f>G17+G19</f>
        <v>1897.2</v>
      </c>
      <c r="H16" s="33">
        <f>H17+H19</f>
        <v>1897.2</v>
      </c>
    </row>
    <row r="17" spans="1:8" ht="47.25">
      <c r="A17" s="23" t="s">
        <v>90</v>
      </c>
      <c r="B17" s="24" t="s">
        <v>83</v>
      </c>
      <c r="C17" s="24" t="s">
        <v>86</v>
      </c>
      <c r="D17" s="24" t="s">
        <v>87</v>
      </c>
      <c r="E17" s="55" t="s">
        <v>414</v>
      </c>
      <c r="F17" s="25"/>
      <c r="G17" s="33">
        <f>G18</f>
        <v>13.2</v>
      </c>
      <c r="H17" s="33">
        <f>H18</f>
        <v>13.2</v>
      </c>
    </row>
    <row r="18" spans="1:8" ht="31.5">
      <c r="A18" s="23" t="s">
        <v>91</v>
      </c>
      <c r="B18" s="24" t="s">
        <v>83</v>
      </c>
      <c r="C18" s="24" t="s">
        <v>86</v>
      </c>
      <c r="D18" s="24" t="s">
        <v>87</v>
      </c>
      <c r="E18" s="55" t="s">
        <v>414</v>
      </c>
      <c r="F18" s="25">
        <v>122</v>
      </c>
      <c r="G18" s="33">
        <v>13.2</v>
      </c>
      <c r="H18" s="33">
        <v>13.2</v>
      </c>
    </row>
    <row r="19" spans="1:8" ht="63">
      <c r="A19" s="23" t="s">
        <v>337</v>
      </c>
      <c r="B19" s="24" t="s">
        <v>83</v>
      </c>
      <c r="C19" s="74" t="s">
        <v>86</v>
      </c>
      <c r="D19" s="74" t="s">
        <v>87</v>
      </c>
      <c r="E19" s="55" t="s">
        <v>414</v>
      </c>
      <c r="F19" s="55">
        <v>123</v>
      </c>
      <c r="G19" s="33">
        <v>1884</v>
      </c>
      <c r="H19" s="33">
        <v>1884</v>
      </c>
    </row>
    <row r="20" spans="1:8" ht="31.5">
      <c r="A20" s="27" t="s">
        <v>92</v>
      </c>
      <c r="B20" s="24" t="s">
        <v>83</v>
      </c>
      <c r="C20" s="24" t="s">
        <v>86</v>
      </c>
      <c r="D20" s="24" t="s">
        <v>87</v>
      </c>
      <c r="E20" s="50" t="s">
        <v>439</v>
      </c>
      <c r="F20" s="22"/>
      <c r="G20" s="33">
        <f>G22</f>
        <v>519.5</v>
      </c>
      <c r="H20" s="33">
        <f>H22</f>
        <v>534.3</v>
      </c>
    </row>
    <row r="21" spans="1:8" ht="15.75">
      <c r="A21" s="23" t="s">
        <v>101</v>
      </c>
      <c r="B21" s="24" t="s">
        <v>83</v>
      </c>
      <c r="C21" s="73"/>
      <c r="D21" s="73"/>
      <c r="E21" s="73" t="s">
        <v>412</v>
      </c>
      <c r="F21" s="22"/>
      <c r="G21" s="33">
        <f>G22</f>
        <v>519.5</v>
      </c>
      <c r="H21" s="33">
        <f>H22</f>
        <v>534.3</v>
      </c>
    </row>
    <row r="22" spans="1:8" ht="47.25">
      <c r="A22" s="23" t="s">
        <v>0</v>
      </c>
      <c r="B22" s="24" t="s">
        <v>83</v>
      </c>
      <c r="C22" s="24" t="s">
        <v>86</v>
      </c>
      <c r="D22" s="24" t="s">
        <v>87</v>
      </c>
      <c r="E22" s="22"/>
      <c r="F22" s="22"/>
      <c r="G22" s="33">
        <f>G23</f>
        <v>519.5</v>
      </c>
      <c r="H22" s="33">
        <f>H23</f>
        <v>534.3</v>
      </c>
    </row>
    <row r="23" spans="1:8" ht="63">
      <c r="A23" s="23" t="s">
        <v>94</v>
      </c>
      <c r="B23" s="24" t="s">
        <v>83</v>
      </c>
      <c r="C23" s="24" t="s">
        <v>86</v>
      </c>
      <c r="D23" s="24" t="s">
        <v>87</v>
      </c>
      <c r="E23" s="55" t="s">
        <v>420</v>
      </c>
      <c r="F23" s="22"/>
      <c r="G23" s="33">
        <f>G24+G25+G26</f>
        <v>519.5</v>
      </c>
      <c r="H23" s="33">
        <f>H24+H25+H26</f>
        <v>534.3</v>
      </c>
    </row>
    <row r="24" spans="1:8" ht="31.5">
      <c r="A24" s="23" t="s">
        <v>96</v>
      </c>
      <c r="B24" s="24" t="s">
        <v>83</v>
      </c>
      <c r="C24" s="24" t="s">
        <v>86</v>
      </c>
      <c r="D24" s="24" t="s">
        <v>87</v>
      </c>
      <c r="E24" s="55" t="s">
        <v>420</v>
      </c>
      <c r="F24" s="22">
        <v>242</v>
      </c>
      <c r="G24" s="33">
        <v>79.5</v>
      </c>
      <c r="H24" s="33">
        <v>84.3</v>
      </c>
    </row>
    <row r="25" spans="1:8" ht="31.5">
      <c r="A25" s="23" t="s">
        <v>97</v>
      </c>
      <c r="B25" s="24" t="s">
        <v>83</v>
      </c>
      <c r="C25" s="24" t="s">
        <v>86</v>
      </c>
      <c r="D25" s="24" t="s">
        <v>87</v>
      </c>
      <c r="E25" s="55" t="s">
        <v>420</v>
      </c>
      <c r="F25" s="22">
        <v>244</v>
      </c>
      <c r="G25" s="33">
        <v>430</v>
      </c>
      <c r="H25" s="33">
        <v>440</v>
      </c>
    </row>
    <row r="26" spans="1:8" ht="15.75">
      <c r="A26" s="23" t="s">
        <v>98</v>
      </c>
      <c r="B26" s="24" t="s">
        <v>83</v>
      </c>
      <c r="C26" s="24" t="s">
        <v>86</v>
      </c>
      <c r="D26" s="24" t="s">
        <v>87</v>
      </c>
      <c r="E26" s="55" t="s">
        <v>420</v>
      </c>
      <c r="F26" s="22">
        <v>852</v>
      </c>
      <c r="G26" s="33">
        <v>10</v>
      </c>
      <c r="H26" s="33">
        <v>10</v>
      </c>
    </row>
    <row r="27" spans="1:8" ht="53.25" customHeight="1">
      <c r="A27" s="23" t="s">
        <v>99</v>
      </c>
      <c r="B27" s="24" t="s">
        <v>83</v>
      </c>
      <c r="C27" s="24"/>
      <c r="D27" s="24"/>
      <c r="E27" s="55" t="s">
        <v>425</v>
      </c>
      <c r="F27" s="22"/>
      <c r="G27" s="33">
        <f>G28</f>
        <v>56.4</v>
      </c>
      <c r="H27" s="33">
        <f>H28</f>
        <v>62</v>
      </c>
    </row>
    <row r="28" spans="1:8" ht="15.75">
      <c r="A28" s="23" t="s">
        <v>101</v>
      </c>
      <c r="B28" s="24" t="s">
        <v>83</v>
      </c>
      <c r="C28" s="24"/>
      <c r="D28" s="24"/>
      <c r="E28" s="55" t="s">
        <v>424</v>
      </c>
      <c r="F28" s="22"/>
      <c r="G28" s="33">
        <f>G31</f>
        <v>56.4</v>
      </c>
      <c r="H28" s="33">
        <f>H31</f>
        <v>62</v>
      </c>
    </row>
    <row r="29" spans="1:8" ht="15.75">
      <c r="A29" s="23" t="s">
        <v>101</v>
      </c>
      <c r="B29" s="24" t="s">
        <v>83</v>
      </c>
      <c r="C29" s="73"/>
      <c r="D29" s="73"/>
      <c r="E29" s="73" t="s">
        <v>423</v>
      </c>
      <c r="F29" s="22"/>
      <c r="G29" s="33">
        <f>G30</f>
        <v>56.4</v>
      </c>
      <c r="H29" s="33">
        <f>H30</f>
        <v>62</v>
      </c>
    </row>
    <row r="30" spans="1:8" ht="110.25">
      <c r="A30" s="29" t="s">
        <v>103</v>
      </c>
      <c r="B30" s="24" t="s">
        <v>83</v>
      </c>
      <c r="C30" s="24"/>
      <c r="D30" s="24"/>
      <c r="E30" s="55" t="s">
        <v>438</v>
      </c>
      <c r="F30" s="22"/>
      <c r="G30" s="33">
        <f>G32</f>
        <v>56.4</v>
      </c>
      <c r="H30" s="33">
        <f>H32</f>
        <v>62</v>
      </c>
    </row>
    <row r="31" spans="1:8" ht="47.25">
      <c r="A31" s="23" t="s">
        <v>0</v>
      </c>
      <c r="B31" s="24" t="s">
        <v>83</v>
      </c>
      <c r="C31" s="24" t="s">
        <v>86</v>
      </c>
      <c r="D31" s="24" t="s">
        <v>87</v>
      </c>
      <c r="E31" s="25"/>
      <c r="F31" s="22"/>
      <c r="G31" s="33">
        <f>G30</f>
        <v>56.4</v>
      </c>
      <c r="H31" s="33">
        <f>H30</f>
        <v>62</v>
      </c>
    </row>
    <row r="32" spans="1:8" ht="15.75">
      <c r="A32" s="2" t="s">
        <v>30</v>
      </c>
      <c r="B32" s="24" t="s">
        <v>83</v>
      </c>
      <c r="C32" s="24" t="s">
        <v>86</v>
      </c>
      <c r="D32" s="24" t="s">
        <v>87</v>
      </c>
      <c r="E32" s="55" t="s">
        <v>438</v>
      </c>
      <c r="F32" s="22">
        <v>540</v>
      </c>
      <c r="G32" s="68">
        <v>56.4</v>
      </c>
      <c r="H32" s="68">
        <v>62</v>
      </c>
    </row>
    <row r="33" spans="1:8" ht="47.25">
      <c r="A33" s="17" t="s">
        <v>105</v>
      </c>
      <c r="B33" s="21" t="s">
        <v>26</v>
      </c>
      <c r="C33" s="24"/>
      <c r="D33" s="24"/>
      <c r="E33" s="22"/>
      <c r="F33" s="22"/>
      <c r="G33" s="115">
        <f>G34+G68+G143+G187+G201+G212+G221+G247+G216</f>
        <v>91953.2</v>
      </c>
      <c r="H33" s="115">
        <f>H34+H68+H143+H187+H201+H212+H221+H247+H216</f>
        <v>105082.1</v>
      </c>
    </row>
    <row r="34" spans="1:8" ht="63">
      <c r="A34" s="29" t="s">
        <v>348</v>
      </c>
      <c r="B34" s="24" t="s">
        <v>26</v>
      </c>
      <c r="C34" s="24"/>
      <c r="D34" s="24"/>
      <c r="E34" s="22" t="s">
        <v>338</v>
      </c>
      <c r="F34" s="22"/>
      <c r="G34" s="33">
        <f>G35+G38+G43+G47+G52+G56+G60+G63</f>
        <v>9360</v>
      </c>
      <c r="H34" s="33">
        <f>H35+H38+H43+H47+H52+H56+H60+H63</f>
        <v>18206</v>
      </c>
    </row>
    <row r="35" spans="1:8" ht="15.75" hidden="1">
      <c r="A35" s="29" t="s">
        <v>2</v>
      </c>
      <c r="B35" s="24" t="s">
        <v>26</v>
      </c>
      <c r="C35" s="24" t="s">
        <v>106</v>
      </c>
      <c r="D35" s="24" t="s">
        <v>107</v>
      </c>
      <c r="E35" s="22"/>
      <c r="F35" s="22"/>
      <c r="G35" s="33">
        <f>G36</f>
        <v>0</v>
      </c>
      <c r="H35" s="33">
        <f>H36</f>
        <v>0</v>
      </c>
    </row>
    <row r="36" spans="1:8" ht="31.5" hidden="1">
      <c r="A36" s="29" t="s">
        <v>108</v>
      </c>
      <c r="B36" s="24" t="s">
        <v>26</v>
      </c>
      <c r="C36" s="24" t="s">
        <v>106</v>
      </c>
      <c r="D36" s="24" t="s">
        <v>107</v>
      </c>
      <c r="E36" s="22" t="s">
        <v>320</v>
      </c>
      <c r="F36" s="22"/>
      <c r="G36" s="33">
        <f>G37</f>
        <v>0</v>
      </c>
      <c r="H36" s="33">
        <f>H37</f>
        <v>0</v>
      </c>
    </row>
    <row r="37" spans="1:8" ht="31.5" hidden="1">
      <c r="A37" s="29" t="s">
        <v>97</v>
      </c>
      <c r="B37" s="24" t="s">
        <v>26</v>
      </c>
      <c r="C37" s="24" t="s">
        <v>106</v>
      </c>
      <c r="D37" s="24" t="s">
        <v>107</v>
      </c>
      <c r="E37" s="22" t="s">
        <v>320</v>
      </c>
      <c r="F37" s="22">
        <v>244</v>
      </c>
      <c r="G37" s="33">
        <v>0</v>
      </c>
      <c r="H37" s="33">
        <v>0</v>
      </c>
    </row>
    <row r="38" spans="1:8" ht="15.75">
      <c r="A38" s="2" t="s">
        <v>5</v>
      </c>
      <c r="B38" s="24" t="s">
        <v>26</v>
      </c>
      <c r="C38" s="24" t="s">
        <v>109</v>
      </c>
      <c r="D38" s="24" t="s">
        <v>87</v>
      </c>
      <c r="E38" s="22"/>
      <c r="F38" s="22"/>
      <c r="G38" s="33">
        <f>G40</f>
        <v>3002</v>
      </c>
      <c r="H38" s="33">
        <f>H40</f>
        <v>4210.1</v>
      </c>
    </row>
    <row r="39" spans="1:8" ht="15.75">
      <c r="A39" s="2"/>
      <c r="B39" s="24"/>
      <c r="C39" s="24"/>
      <c r="D39" s="24"/>
      <c r="E39" s="22"/>
      <c r="F39" s="22"/>
      <c r="G39" s="33"/>
      <c r="H39" s="33"/>
    </row>
    <row r="40" spans="1:8" ht="31.5">
      <c r="A40" s="29" t="s">
        <v>110</v>
      </c>
      <c r="B40" s="24" t="s">
        <v>26</v>
      </c>
      <c r="C40" s="24" t="s">
        <v>109</v>
      </c>
      <c r="D40" s="24" t="s">
        <v>87</v>
      </c>
      <c r="E40" s="22" t="s">
        <v>321</v>
      </c>
      <c r="F40" s="22"/>
      <c r="G40" s="33">
        <f>G41+G42</f>
        <v>3002</v>
      </c>
      <c r="H40" s="33">
        <f>H41+H42</f>
        <v>4210.1</v>
      </c>
    </row>
    <row r="41" spans="1:8" ht="31.5">
      <c r="A41" s="2" t="s">
        <v>111</v>
      </c>
      <c r="B41" s="24" t="s">
        <v>26</v>
      </c>
      <c r="C41" s="24" t="s">
        <v>109</v>
      </c>
      <c r="D41" s="24" t="s">
        <v>87</v>
      </c>
      <c r="E41" s="22" t="s">
        <v>321</v>
      </c>
      <c r="F41" s="22">
        <v>243</v>
      </c>
      <c r="G41" s="33">
        <v>650</v>
      </c>
      <c r="H41" s="33">
        <v>1700</v>
      </c>
    </row>
    <row r="42" spans="1:8" ht="31.5">
      <c r="A42" s="29" t="s">
        <v>97</v>
      </c>
      <c r="B42" s="24" t="s">
        <v>26</v>
      </c>
      <c r="C42" s="24" t="s">
        <v>109</v>
      </c>
      <c r="D42" s="24" t="s">
        <v>87</v>
      </c>
      <c r="E42" s="22" t="s">
        <v>321</v>
      </c>
      <c r="F42" s="22">
        <v>244</v>
      </c>
      <c r="G42" s="33">
        <v>2352</v>
      </c>
      <c r="H42" s="33">
        <v>2510.1</v>
      </c>
    </row>
    <row r="43" spans="1:8" ht="15.75">
      <c r="A43" s="29" t="s">
        <v>2</v>
      </c>
      <c r="B43" s="24" t="s">
        <v>26</v>
      </c>
      <c r="C43" s="24" t="s">
        <v>106</v>
      </c>
      <c r="D43" s="24" t="s">
        <v>107</v>
      </c>
      <c r="E43" s="26"/>
      <c r="F43" s="26"/>
      <c r="G43" s="33">
        <f>G45</f>
        <v>0</v>
      </c>
      <c r="H43" s="33">
        <f>H45</f>
        <v>0</v>
      </c>
    </row>
    <row r="44" spans="1:8" ht="15.75">
      <c r="A44" s="29"/>
      <c r="B44" s="24"/>
      <c r="C44" s="24"/>
      <c r="D44" s="24"/>
      <c r="E44" s="26"/>
      <c r="F44" s="26"/>
      <c r="G44" s="33"/>
      <c r="H44" s="33"/>
    </row>
    <row r="45" spans="1:8" ht="31.5">
      <c r="A45" s="29" t="s">
        <v>112</v>
      </c>
      <c r="B45" s="24" t="s">
        <v>26</v>
      </c>
      <c r="C45" s="24" t="s">
        <v>106</v>
      </c>
      <c r="D45" s="24" t="s">
        <v>107</v>
      </c>
      <c r="E45" s="22" t="s">
        <v>322</v>
      </c>
      <c r="F45" s="22"/>
      <c r="G45" s="33">
        <f>G46</f>
        <v>0</v>
      </c>
      <c r="H45" s="33">
        <f>H46</f>
        <v>0</v>
      </c>
    </row>
    <row r="46" spans="1:8" ht="31.5">
      <c r="A46" s="29" t="s">
        <v>97</v>
      </c>
      <c r="B46" s="24" t="s">
        <v>26</v>
      </c>
      <c r="C46" s="24" t="s">
        <v>106</v>
      </c>
      <c r="D46" s="24" t="s">
        <v>107</v>
      </c>
      <c r="E46" s="22" t="s">
        <v>322</v>
      </c>
      <c r="F46" s="22">
        <v>244</v>
      </c>
      <c r="G46" s="33">
        <v>0</v>
      </c>
      <c r="H46" s="33">
        <v>0</v>
      </c>
    </row>
    <row r="47" spans="1:8" ht="15.75">
      <c r="A47" s="29" t="s">
        <v>4</v>
      </c>
      <c r="B47" s="24" t="s">
        <v>26</v>
      </c>
      <c r="C47" s="24" t="s">
        <v>109</v>
      </c>
      <c r="D47" s="24" t="s">
        <v>113</v>
      </c>
      <c r="E47" s="26"/>
      <c r="F47" s="26"/>
      <c r="G47" s="33">
        <f>G49</f>
        <v>3750</v>
      </c>
      <c r="H47" s="33">
        <f>H49</f>
        <v>4743.6</v>
      </c>
    </row>
    <row r="48" spans="1:8" ht="15.75">
      <c r="A48" s="29"/>
      <c r="B48" s="24"/>
      <c r="C48" s="24"/>
      <c r="D48" s="24"/>
      <c r="E48" s="26"/>
      <c r="F48" s="26"/>
      <c r="G48" s="33"/>
      <c r="H48" s="33"/>
    </row>
    <row r="49" spans="1:8" ht="31.5">
      <c r="A49" s="29" t="s">
        <v>112</v>
      </c>
      <c r="B49" s="24" t="s">
        <v>26</v>
      </c>
      <c r="C49" s="24" t="s">
        <v>109</v>
      </c>
      <c r="D49" s="24" t="s">
        <v>113</v>
      </c>
      <c r="E49" s="22" t="s">
        <v>322</v>
      </c>
      <c r="F49" s="26"/>
      <c r="G49" s="33">
        <f>G51+G50</f>
        <v>3750</v>
      </c>
      <c r="H49" s="33">
        <f>H51+H50</f>
        <v>4743.6</v>
      </c>
    </row>
    <row r="50" spans="1:8" ht="31.5" hidden="1">
      <c r="A50" s="2" t="s">
        <v>111</v>
      </c>
      <c r="B50" s="24" t="s">
        <v>26</v>
      </c>
      <c r="C50" s="24" t="s">
        <v>109</v>
      </c>
      <c r="D50" s="24" t="s">
        <v>113</v>
      </c>
      <c r="E50" s="22" t="s">
        <v>322</v>
      </c>
      <c r="F50" s="22">
        <v>243</v>
      </c>
      <c r="G50" s="33">
        <v>0</v>
      </c>
      <c r="H50" s="33">
        <v>0</v>
      </c>
    </row>
    <row r="51" spans="1:8" ht="31.5">
      <c r="A51" s="8" t="s">
        <v>368</v>
      </c>
      <c r="B51" s="24" t="s">
        <v>26</v>
      </c>
      <c r="C51" s="24" t="s">
        <v>109</v>
      </c>
      <c r="D51" s="24" t="s">
        <v>113</v>
      </c>
      <c r="E51" s="22" t="s">
        <v>322</v>
      </c>
      <c r="F51" s="32">
        <v>414</v>
      </c>
      <c r="G51" s="33">
        <v>3750</v>
      </c>
      <c r="H51" s="33">
        <v>4743.6</v>
      </c>
    </row>
    <row r="52" spans="1:8" ht="15.75">
      <c r="A52" s="29" t="s">
        <v>4</v>
      </c>
      <c r="B52" s="24" t="s">
        <v>26</v>
      </c>
      <c r="C52" s="24" t="s">
        <v>109</v>
      </c>
      <c r="D52" s="24" t="s">
        <v>113</v>
      </c>
      <c r="E52" s="26"/>
      <c r="F52" s="26"/>
      <c r="G52" s="33">
        <f>G54</f>
        <v>0</v>
      </c>
      <c r="H52" s="33">
        <f>H54</f>
        <v>1970</v>
      </c>
    </row>
    <row r="53" spans="1:8" ht="15.75">
      <c r="A53" s="29"/>
      <c r="B53" s="24"/>
      <c r="C53" s="24"/>
      <c r="D53" s="24"/>
      <c r="E53" s="26"/>
      <c r="F53" s="26"/>
      <c r="G53" s="33"/>
      <c r="H53" s="33"/>
    </row>
    <row r="54" spans="1:8" ht="31.5">
      <c r="A54" s="29" t="s">
        <v>115</v>
      </c>
      <c r="B54" s="24" t="s">
        <v>26</v>
      </c>
      <c r="C54" s="24" t="s">
        <v>109</v>
      </c>
      <c r="D54" s="24" t="s">
        <v>113</v>
      </c>
      <c r="E54" s="22" t="s">
        <v>323</v>
      </c>
      <c r="F54" s="22"/>
      <c r="G54" s="33">
        <f>G55</f>
        <v>0</v>
      </c>
      <c r="H54" s="33">
        <f>H55</f>
        <v>1970</v>
      </c>
    </row>
    <row r="55" spans="1:8" ht="31.5">
      <c r="A55" s="2" t="s">
        <v>111</v>
      </c>
      <c r="B55" s="24" t="s">
        <v>26</v>
      </c>
      <c r="C55" s="24" t="s">
        <v>109</v>
      </c>
      <c r="D55" s="24" t="s">
        <v>113</v>
      </c>
      <c r="E55" s="22" t="s">
        <v>323</v>
      </c>
      <c r="F55" s="22">
        <v>243</v>
      </c>
      <c r="G55" s="33">
        <v>0</v>
      </c>
      <c r="H55" s="33">
        <v>1970</v>
      </c>
    </row>
    <row r="56" spans="1:8" ht="15.75">
      <c r="A56" s="2" t="s">
        <v>3</v>
      </c>
      <c r="B56" s="24" t="s">
        <v>26</v>
      </c>
      <c r="C56" s="24" t="s">
        <v>109</v>
      </c>
      <c r="D56" s="24" t="s">
        <v>86</v>
      </c>
      <c r="E56" s="26"/>
      <c r="F56" s="26"/>
      <c r="G56" s="33">
        <f>G58</f>
        <v>400</v>
      </c>
      <c r="H56" s="33">
        <f>H58</f>
        <v>5024.3</v>
      </c>
    </row>
    <row r="57" spans="1:8" ht="15.75">
      <c r="A57" s="2"/>
      <c r="B57" s="24"/>
      <c r="C57" s="24"/>
      <c r="D57" s="24"/>
      <c r="E57" s="26"/>
      <c r="F57" s="26"/>
      <c r="G57" s="33"/>
      <c r="H57" s="33"/>
    </row>
    <row r="58" spans="1:8" ht="31.5">
      <c r="A58" s="29" t="s">
        <v>116</v>
      </c>
      <c r="B58" s="24" t="s">
        <v>26</v>
      </c>
      <c r="C58" s="24" t="s">
        <v>109</v>
      </c>
      <c r="D58" s="24" t="s">
        <v>86</v>
      </c>
      <c r="E58" s="22" t="s">
        <v>324</v>
      </c>
      <c r="F58" s="22"/>
      <c r="G58" s="33">
        <f>G59</f>
        <v>400</v>
      </c>
      <c r="H58" s="33">
        <f>H59</f>
        <v>5024.3</v>
      </c>
    </row>
    <row r="59" spans="1:8" ht="48.75" customHeight="1">
      <c r="A59" s="2" t="s">
        <v>117</v>
      </c>
      <c r="B59" s="24" t="s">
        <v>26</v>
      </c>
      <c r="C59" s="24" t="s">
        <v>109</v>
      </c>
      <c r="D59" s="24" t="s">
        <v>86</v>
      </c>
      <c r="E59" s="22" t="s">
        <v>324</v>
      </c>
      <c r="F59" s="22">
        <v>810</v>
      </c>
      <c r="G59" s="33">
        <v>400</v>
      </c>
      <c r="H59" s="33">
        <v>5024.3</v>
      </c>
    </row>
    <row r="60" spans="1:8" ht="15.75" hidden="1">
      <c r="A60" s="2" t="s">
        <v>5</v>
      </c>
      <c r="B60" s="24" t="s">
        <v>26</v>
      </c>
      <c r="C60" s="24" t="s">
        <v>109</v>
      </c>
      <c r="D60" s="24" t="s">
        <v>87</v>
      </c>
      <c r="E60" s="26"/>
      <c r="F60" s="26"/>
      <c r="G60" s="33">
        <f>G61</f>
        <v>0</v>
      </c>
      <c r="H60" s="33">
        <f>H61</f>
        <v>0</v>
      </c>
    </row>
    <row r="61" spans="1:8" ht="31.5" hidden="1">
      <c r="A61" s="29" t="s">
        <v>116</v>
      </c>
      <c r="B61" s="24" t="s">
        <v>26</v>
      </c>
      <c r="C61" s="24" t="s">
        <v>109</v>
      </c>
      <c r="D61" s="24" t="s">
        <v>87</v>
      </c>
      <c r="E61" s="22" t="s">
        <v>324</v>
      </c>
      <c r="F61" s="26"/>
      <c r="G61" s="33">
        <f>G62</f>
        <v>0</v>
      </c>
      <c r="H61" s="33">
        <f>H62</f>
        <v>0</v>
      </c>
    </row>
    <row r="62" spans="1:8" ht="31.5" hidden="1">
      <c r="A62" s="29" t="s">
        <v>97</v>
      </c>
      <c r="B62" s="24" t="s">
        <v>26</v>
      </c>
      <c r="C62" s="24" t="s">
        <v>109</v>
      </c>
      <c r="D62" s="24" t="s">
        <v>87</v>
      </c>
      <c r="E62" s="22" t="s">
        <v>324</v>
      </c>
      <c r="F62" s="22">
        <v>244</v>
      </c>
      <c r="G62" s="33">
        <v>0</v>
      </c>
      <c r="H62" s="33">
        <v>0</v>
      </c>
    </row>
    <row r="63" spans="1:8" ht="15.75">
      <c r="A63" s="2" t="s">
        <v>3</v>
      </c>
      <c r="B63" s="24" t="s">
        <v>26</v>
      </c>
      <c r="C63" s="24" t="s">
        <v>109</v>
      </c>
      <c r="D63" s="24" t="s">
        <v>86</v>
      </c>
      <c r="E63" s="33"/>
      <c r="F63" s="33"/>
      <c r="G63" s="33">
        <f>G65</f>
        <v>2208</v>
      </c>
      <c r="H63" s="33">
        <f>H65</f>
        <v>2258</v>
      </c>
    </row>
    <row r="64" spans="1:8" ht="31.5">
      <c r="A64" s="2" t="s">
        <v>385</v>
      </c>
      <c r="B64" s="24" t="s">
        <v>26</v>
      </c>
      <c r="C64" s="74" t="s">
        <v>109</v>
      </c>
      <c r="D64" s="74" t="s">
        <v>86</v>
      </c>
      <c r="E64" s="73" t="s">
        <v>384</v>
      </c>
      <c r="F64" s="33"/>
      <c r="G64" s="33">
        <f>G65</f>
        <v>2208</v>
      </c>
      <c r="H64" s="33">
        <f>H65</f>
        <v>2258</v>
      </c>
    </row>
    <row r="65" spans="1:8" ht="31.5">
      <c r="A65" s="2" t="s">
        <v>118</v>
      </c>
      <c r="B65" s="24" t="s">
        <v>26</v>
      </c>
      <c r="C65" s="24" t="s">
        <v>109</v>
      </c>
      <c r="D65" s="24" t="s">
        <v>86</v>
      </c>
      <c r="E65" s="73" t="s">
        <v>386</v>
      </c>
      <c r="F65" s="22"/>
      <c r="G65" s="33">
        <f>G67+G66</f>
        <v>2208</v>
      </c>
      <c r="H65" s="33">
        <f>H67+H66</f>
        <v>2258</v>
      </c>
    </row>
    <row r="66" spans="1:8" ht="31.5">
      <c r="A66" s="29" t="s">
        <v>97</v>
      </c>
      <c r="B66" s="24" t="s">
        <v>26</v>
      </c>
      <c r="C66" s="24" t="s">
        <v>109</v>
      </c>
      <c r="D66" s="24" t="s">
        <v>86</v>
      </c>
      <c r="E66" s="73" t="s">
        <v>386</v>
      </c>
      <c r="F66" s="22">
        <v>244</v>
      </c>
      <c r="G66" s="33">
        <v>150</v>
      </c>
      <c r="H66" s="33">
        <v>200</v>
      </c>
    </row>
    <row r="67" spans="1:8" ht="15.75">
      <c r="A67" s="23" t="s">
        <v>369</v>
      </c>
      <c r="B67" s="24" t="s">
        <v>26</v>
      </c>
      <c r="C67" s="24" t="s">
        <v>109</v>
      </c>
      <c r="D67" s="24" t="s">
        <v>86</v>
      </c>
      <c r="E67" s="73" t="s">
        <v>386</v>
      </c>
      <c r="F67" s="22">
        <v>853</v>
      </c>
      <c r="G67" s="33">
        <v>2058</v>
      </c>
      <c r="H67" s="33">
        <v>2058</v>
      </c>
    </row>
    <row r="68" spans="1:8" ht="51" customHeight="1">
      <c r="A68" s="35" t="s">
        <v>349</v>
      </c>
      <c r="B68" s="24" t="s">
        <v>26</v>
      </c>
      <c r="C68" s="24"/>
      <c r="D68" s="24"/>
      <c r="E68" s="22" t="s">
        <v>122</v>
      </c>
      <c r="F68" s="22"/>
      <c r="G68" s="33">
        <f>G69+G88+G97+G111+G123+G131</f>
        <v>6450.5</v>
      </c>
      <c r="H68" s="33">
        <f>H69+H88+H97+H111+H123+H131</f>
        <v>6775</v>
      </c>
    </row>
    <row r="69" spans="1:8" ht="63">
      <c r="A69" s="30" t="s">
        <v>123</v>
      </c>
      <c r="B69" s="24" t="s">
        <v>26</v>
      </c>
      <c r="C69" s="24"/>
      <c r="D69" s="24"/>
      <c r="E69" s="31" t="s">
        <v>124</v>
      </c>
      <c r="F69" s="31"/>
      <c r="G69" s="117">
        <f>G70+G80+G83</f>
        <v>3014</v>
      </c>
      <c r="H69" s="117">
        <f>H70+H80+H83</f>
        <v>3138</v>
      </c>
    </row>
    <row r="70" spans="1:8" ht="15.75">
      <c r="A70" s="23" t="s">
        <v>1</v>
      </c>
      <c r="B70" s="24" t="s">
        <v>26</v>
      </c>
      <c r="C70" s="24" t="s">
        <v>86</v>
      </c>
      <c r="D70" s="24" t="s">
        <v>125</v>
      </c>
      <c r="E70" s="31"/>
      <c r="F70" s="31"/>
      <c r="G70" s="33">
        <f>G71+G74+G76+G78</f>
        <v>2794</v>
      </c>
      <c r="H70" s="33">
        <f>H71+H74+H76+H78</f>
        <v>2908</v>
      </c>
    </row>
    <row r="71" spans="1:8" ht="33" customHeight="1">
      <c r="A71" s="29" t="s">
        <v>126</v>
      </c>
      <c r="B71" s="24" t="s">
        <v>26</v>
      </c>
      <c r="C71" s="24" t="s">
        <v>86</v>
      </c>
      <c r="D71" s="24" t="s">
        <v>125</v>
      </c>
      <c r="E71" s="22" t="s">
        <v>127</v>
      </c>
      <c r="F71" s="22"/>
      <c r="G71" s="33">
        <f>G72+G73</f>
        <v>2629</v>
      </c>
      <c r="H71" s="33">
        <f>H72+H73</f>
        <v>2743</v>
      </c>
    </row>
    <row r="72" spans="1:8" ht="31.5">
      <c r="A72" s="23" t="s">
        <v>97</v>
      </c>
      <c r="B72" s="24" t="s">
        <v>26</v>
      </c>
      <c r="C72" s="24" t="s">
        <v>86</v>
      </c>
      <c r="D72" s="24" t="s">
        <v>125</v>
      </c>
      <c r="E72" s="22" t="s">
        <v>127</v>
      </c>
      <c r="F72" s="22">
        <v>244</v>
      </c>
      <c r="G72" s="33">
        <v>2619</v>
      </c>
      <c r="H72" s="33">
        <v>2733</v>
      </c>
    </row>
    <row r="73" spans="1:8" ht="15.75">
      <c r="A73" s="2" t="s">
        <v>128</v>
      </c>
      <c r="B73" s="24" t="s">
        <v>26</v>
      </c>
      <c r="C73" s="24" t="s">
        <v>86</v>
      </c>
      <c r="D73" s="24" t="s">
        <v>125</v>
      </c>
      <c r="E73" s="22" t="s">
        <v>127</v>
      </c>
      <c r="F73" s="22">
        <v>350</v>
      </c>
      <c r="G73" s="33">
        <v>10</v>
      </c>
      <c r="H73" s="33">
        <v>10</v>
      </c>
    </row>
    <row r="74" spans="1:8" ht="31.5">
      <c r="A74" s="29" t="s">
        <v>129</v>
      </c>
      <c r="B74" s="24" t="s">
        <v>26</v>
      </c>
      <c r="C74" s="24" t="s">
        <v>86</v>
      </c>
      <c r="D74" s="24" t="s">
        <v>125</v>
      </c>
      <c r="E74" s="22" t="s">
        <v>130</v>
      </c>
      <c r="F74" s="22"/>
      <c r="G74" s="33">
        <f>G75</f>
        <v>155</v>
      </c>
      <c r="H74" s="33">
        <f>H75</f>
        <v>155</v>
      </c>
    </row>
    <row r="75" spans="1:8" ht="31.5">
      <c r="A75" s="23" t="s">
        <v>97</v>
      </c>
      <c r="B75" s="24" t="s">
        <v>26</v>
      </c>
      <c r="C75" s="24" t="s">
        <v>86</v>
      </c>
      <c r="D75" s="24" t="s">
        <v>125</v>
      </c>
      <c r="E75" s="22" t="s">
        <v>130</v>
      </c>
      <c r="F75" s="22">
        <v>244</v>
      </c>
      <c r="G75" s="33">
        <v>155</v>
      </c>
      <c r="H75" s="33">
        <v>155</v>
      </c>
    </row>
    <row r="76" spans="1:8" ht="17.25" customHeight="1" hidden="1">
      <c r="A76" s="29" t="s">
        <v>131</v>
      </c>
      <c r="B76" s="24" t="s">
        <v>26</v>
      </c>
      <c r="C76" s="24" t="s">
        <v>86</v>
      </c>
      <c r="D76" s="24" t="s">
        <v>125</v>
      </c>
      <c r="E76" s="22" t="s">
        <v>132</v>
      </c>
      <c r="F76" s="22"/>
      <c r="G76" s="114">
        <f>G77</f>
        <v>0</v>
      </c>
      <c r="H76" s="114">
        <f>H77</f>
        <v>0</v>
      </c>
    </row>
    <row r="77" spans="1:8" ht="31.5" hidden="1">
      <c r="A77" s="23" t="s">
        <v>97</v>
      </c>
      <c r="B77" s="24" t="s">
        <v>26</v>
      </c>
      <c r="C77" s="24" t="s">
        <v>86</v>
      </c>
      <c r="D77" s="24" t="s">
        <v>125</v>
      </c>
      <c r="E77" s="22" t="s">
        <v>132</v>
      </c>
      <c r="F77" s="22">
        <v>244</v>
      </c>
      <c r="G77" s="114">
        <v>0</v>
      </c>
      <c r="H77" s="114">
        <v>0</v>
      </c>
    </row>
    <row r="78" spans="1:8" ht="15.75">
      <c r="A78" s="29" t="s">
        <v>133</v>
      </c>
      <c r="B78" s="24" t="s">
        <v>26</v>
      </c>
      <c r="C78" s="24" t="s">
        <v>86</v>
      </c>
      <c r="D78" s="24" t="s">
        <v>125</v>
      </c>
      <c r="E78" s="22" t="s">
        <v>134</v>
      </c>
      <c r="F78" s="22"/>
      <c r="G78" s="33">
        <f>G79</f>
        <v>10</v>
      </c>
      <c r="H78" s="33">
        <f>H79</f>
        <v>10</v>
      </c>
    </row>
    <row r="79" spans="1:8" ht="15.75">
      <c r="A79" s="2" t="s">
        <v>128</v>
      </c>
      <c r="B79" s="24" t="s">
        <v>26</v>
      </c>
      <c r="C79" s="24" t="s">
        <v>86</v>
      </c>
      <c r="D79" s="24" t="s">
        <v>125</v>
      </c>
      <c r="E79" s="22" t="s">
        <v>134</v>
      </c>
      <c r="F79" s="22">
        <v>350</v>
      </c>
      <c r="G79" s="33">
        <v>10</v>
      </c>
      <c r="H79" s="33">
        <v>10</v>
      </c>
    </row>
    <row r="80" spans="1:8" ht="15.75">
      <c r="A80" s="23" t="s">
        <v>5</v>
      </c>
      <c r="B80" s="24"/>
      <c r="C80" s="24" t="s">
        <v>109</v>
      </c>
      <c r="D80" s="24" t="s">
        <v>87</v>
      </c>
      <c r="E80" s="22"/>
      <c r="F80" s="22"/>
      <c r="G80" s="33">
        <f>G81</f>
        <v>220</v>
      </c>
      <c r="H80" s="33">
        <f>H81</f>
        <v>230</v>
      </c>
    </row>
    <row r="81" spans="1:8" ht="15.75">
      <c r="A81" s="29" t="s">
        <v>133</v>
      </c>
      <c r="B81" s="24" t="s">
        <v>26</v>
      </c>
      <c r="C81" s="24" t="s">
        <v>109</v>
      </c>
      <c r="D81" s="24" t="s">
        <v>87</v>
      </c>
      <c r="E81" s="22" t="s">
        <v>134</v>
      </c>
      <c r="F81" s="22"/>
      <c r="G81" s="33">
        <f>G82</f>
        <v>220</v>
      </c>
      <c r="H81" s="33">
        <f>H82</f>
        <v>230</v>
      </c>
    </row>
    <row r="82" spans="1:8" ht="31.5">
      <c r="A82" s="23" t="s">
        <v>97</v>
      </c>
      <c r="B82" s="24" t="s">
        <v>26</v>
      </c>
      <c r="C82" s="24" t="s">
        <v>109</v>
      </c>
      <c r="D82" s="24" t="s">
        <v>87</v>
      </c>
      <c r="E82" s="22" t="s">
        <v>134</v>
      </c>
      <c r="F82" s="22">
        <v>244</v>
      </c>
      <c r="G82" s="33">
        <v>220</v>
      </c>
      <c r="H82" s="33">
        <v>230</v>
      </c>
    </row>
    <row r="83" spans="1:8" ht="15.75">
      <c r="A83" s="23" t="s">
        <v>1</v>
      </c>
      <c r="B83" s="24"/>
      <c r="C83" s="24" t="s">
        <v>86</v>
      </c>
      <c r="D83" s="24" t="s">
        <v>125</v>
      </c>
      <c r="E83" s="22"/>
      <c r="F83" s="22"/>
      <c r="G83" s="33">
        <f>G84+G86</f>
        <v>0</v>
      </c>
      <c r="H83" s="33">
        <f>H84+H86</f>
        <v>0</v>
      </c>
    </row>
    <row r="84" spans="1:8" ht="15.75">
      <c r="A84" s="29" t="s">
        <v>135</v>
      </c>
      <c r="B84" s="24" t="s">
        <v>26</v>
      </c>
      <c r="C84" s="24" t="s">
        <v>86</v>
      </c>
      <c r="D84" s="24" t="s">
        <v>125</v>
      </c>
      <c r="E84" s="22" t="s">
        <v>136</v>
      </c>
      <c r="F84" s="22"/>
      <c r="G84" s="33">
        <f>G85</f>
        <v>0</v>
      </c>
      <c r="H84" s="33">
        <f>H85</f>
        <v>0</v>
      </c>
    </row>
    <row r="85" spans="1:8" ht="31.5">
      <c r="A85" s="23" t="s">
        <v>97</v>
      </c>
      <c r="B85" s="24" t="s">
        <v>26</v>
      </c>
      <c r="C85" s="24" t="s">
        <v>86</v>
      </c>
      <c r="D85" s="24" t="s">
        <v>125</v>
      </c>
      <c r="E85" s="22" t="s">
        <v>136</v>
      </c>
      <c r="F85" s="22">
        <v>244</v>
      </c>
      <c r="G85" s="33">
        <v>0</v>
      </c>
      <c r="H85" s="33">
        <v>0</v>
      </c>
    </row>
    <row r="86" spans="1:8" ht="31.5">
      <c r="A86" s="29" t="s">
        <v>137</v>
      </c>
      <c r="B86" s="24" t="s">
        <v>26</v>
      </c>
      <c r="C86" s="24" t="s">
        <v>86</v>
      </c>
      <c r="D86" s="24" t="s">
        <v>125</v>
      </c>
      <c r="E86" s="22" t="s">
        <v>138</v>
      </c>
      <c r="F86" s="22"/>
      <c r="G86" s="33">
        <f>G87</f>
        <v>0</v>
      </c>
      <c r="H86" s="33">
        <f>H87</f>
        <v>0</v>
      </c>
    </row>
    <row r="87" spans="1:8" ht="31.5">
      <c r="A87" s="23" t="s">
        <v>97</v>
      </c>
      <c r="B87" s="24" t="s">
        <v>26</v>
      </c>
      <c r="C87" s="24" t="s">
        <v>86</v>
      </c>
      <c r="D87" s="24" t="s">
        <v>125</v>
      </c>
      <c r="E87" s="22" t="s">
        <v>138</v>
      </c>
      <c r="F87" s="22">
        <v>244</v>
      </c>
      <c r="G87" s="33">
        <v>0</v>
      </c>
      <c r="H87" s="33">
        <v>0</v>
      </c>
    </row>
    <row r="88" spans="1:8" ht="63">
      <c r="A88" s="30" t="s">
        <v>350</v>
      </c>
      <c r="B88" s="36" t="s">
        <v>26</v>
      </c>
      <c r="C88" s="37"/>
      <c r="D88" s="37"/>
      <c r="E88" s="31" t="s">
        <v>139</v>
      </c>
      <c r="F88" s="22"/>
      <c r="G88" s="117">
        <f>G89</f>
        <v>736</v>
      </c>
      <c r="H88" s="117">
        <f>H89</f>
        <v>767</v>
      </c>
    </row>
    <row r="89" spans="1:8" ht="15.75">
      <c r="A89" s="7" t="s">
        <v>28</v>
      </c>
      <c r="B89" s="24" t="s">
        <v>26</v>
      </c>
      <c r="C89" s="24" t="s">
        <v>140</v>
      </c>
      <c r="D89" s="24" t="s">
        <v>109</v>
      </c>
      <c r="E89" s="38"/>
      <c r="F89" s="22"/>
      <c r="G89" s="33">
        <f>G90+G93+G95</f>
        <v>736</v>
      </c>
      <c r="H89" s="33">
        <f>H90+H93+H95</f>
        <v>767</v>
      </c>
    </row>
    <row r="90" spans="1:8" ht="15.75">
      <c r="A90" s="29" t="s">
        <v>141</v>
      </c>
      <c r="B90" s="24" t="s">
        <v>26</v>
      </c>
      <c r="C90" s="24" t="s">
        <v>140</v>
      </c>
      <c r="D90" s="24" t="s">
        <v>109</v>
      </c>
      <c r="E90" s="22" t="s">
        <v>142</v>
      </c>
      <c r="F90" s="22"/>
      <c r="G90" s="33">
        <f>G91+G92</f>
        <v>549</v>
      </c>
      <c r="H90" s="33">
        <f>H91+H92</f>
        <v>562</v>
      </c>
    </row>
    <row r="91" spans="1:8" ht="31.5">
      <c r="A91" s="23" t="s">
        <v>97</v>
      </c>
      <c r="B91" s="24" t="s">
        <v>26</v>
      </c>
      <c r="C91" s="24" t="s">
        <v>140</v>
      </c>
      <c r="D91" s="24" t="s">
        <v>109</v>
      </c>
      <c r="E91" s="22" t="s">
        <v>142</v>
      </c>
      <c r="F91" s="22">
        <v>244</v>
      </c>
      <c r="G91" s="33">
        <v>549</v>
      </c>
      <c r="H91" s="33">
        <v>562</v>
      </c>
    </row>
    <row r="92" spans="1:8" ht="15.75" hidden="1">
      <c r="A92" s="2" t="s">
        <v>143</v>
      </c>
      <c r="B92" s="24" t="s">
        <v>26</v>
      </c>
      <c r="C92" s="24" t="s">
        <v>140</v>
      </c>
      <c r="D92" s="24" t="s">
        <v>109</v>
      </c>
      <c r="E92" s="22" t="s">
        <v>142</v>
      </c>
      <c r="F92" s="22">
        <v>852</v>
      </c>
      <c r="G92" s="33">
        <v>0</v>
      </c>
      <c r="H92" s="33">
        <v>0</v>
      </c>
    </row>
    <row r="93" spans="1:8" ht="15.75">
      <c r="A93" s="29" t="s">
        <v>144</v>
      </c>
      <c r="B93" s="24" t="s">
        <v>26</v>
      </c>
      <c r="C93" s="24" t="s">
        <v>140</v>
      </c>
      <c r="D93" s="24" t="s">
        <v>109</v>
      </c>
      <c r="E93" s="22" t="s">
        <v>145</v>
      </c>
      <c r="F93" s="22"/>
      <c r="G93" s="33">
        <f>G94</f>
        <v>110</v>
      </c>
      <c r="H93" s="33">
        <f>H94</f>
        <v>115</v>
      </c>
    </row>
    <row r="94" spans="1:8" ht="31.5">
      <c r="A94" s="23" t="s">
        <v>97</v>
      </c>
      <c r="B94" s="24" t="s">
        <v>26</v>
      </c>
      <c r="C94" s="24" t="s">
        <v>140</v>
      </c>
      <c r="D94" s="24" t="s">
        <v>109</v>
      </c>
      <c r="E94" s="22" t="s">
        <v>145</v>
      </c>
      <c r="F94" s="22">
        <v>244</v>
      </c>
      <c r="G94" s="33">
        <v>110</v>
      </c>
      <c r="H94" s="33">
        <v>115</v>
      </c>
    </row>
    <row r="95" spans="1:8" ht="31.5">
      <c r="A95" s="29" t="s">
        <v>446</v>
      </c>
      <c r="B95" s="24" t="s">
        <v>26</v>
      </c>
      <c r="C95" s="24" t="s">
        <v>140</v>
      </c>
      <c r="D95" s="24" t="s">
        <v>109</v>
      </c>
      <c r="E95" s="22" t="s">
        <v>146</v>
      </c>
      <c r="F95" s="22"/>
      <c r="G95" s="120">
        <f>G96</f>
        <v>77</v>
      </c>
      <c r="H95" s="120">
        <f>H96</f>
        <v>90</v>
      </c>
    </row>
    <row r="96" spans="1:8" ht="31.5">
      <c r="A96" s="23" t="s">
        <v>97</v>
      </c>
      <c r="B96" s="24" t="s">
        <v>26</v>
      </c>
      <c r="C96" s="24" t="s">
        <v>140</v>
      </c>
      <c r="D96" s="24" t="s">
        <v>109</v>
      </c>
      <c r="E96" s="22" t="s">
        <v>146</v>
      </c>
      <c r="F96" s="22">
        <v>244</v>
      </c>
      <c r="G96" s="33">
        <v>77</v>
      </c>
      <c r="H96" s="33">
        <v>90</v>
      </c>
    </row>
    <row r="97" spans="1:8" ht="47.25">
      <c r="A97" s="30" t="s">
        <v>147</v>
      </c>
      <c r="B97" s="24" t="s">
        <v>26</v>
      </c>
      <c r="C97" s="39"/>
      <c r="D97" s="39"/>
      <c r="E97" s="31" t="s">
        <v>148</v>
      </c>
      <c r="F97" s="31"/>
      <c r="G97" s="117">
        <f>G98</f>
        <v>1438</v>
      </c>
      <c r="H97" s="117">
        <f>H98</f>
        <v>1507</v>
      </c>
    </row>
    <row r="98" spans="1:8" ht="15.75">
      <c r="A98" s="29" t="s">
        <v>25</v>
      </c>
      <c r="B98" s="24" t="s">
        <v>26</v>
      </c>
      <c r="C98" s="24" t="s">
        <v>149</v>
      </c>
      <c r="D98" s="24" t="s">
        <v>149</v>
      </c>
      <c r="E98" s="38"/>
      <c r="F98" s="38"/>
      <c r="G98" s="33">
        <f>G99+G101+G104+G107+G109</f>
        <v>1438</v>
      </c>
      <c r="H98" s="33">
        <f>H99+H101+H104+H107+H109</f>
        <v>1507</v>
      </c>
    </row>
    <row r="99" spans="1:8" ht="31.5">
      <c r="A99" s="29" t="s">
        <v>150</v>
      </c>
      <c r="B99" s="24" t="s">
        <v>26</v>
      </c>
      <c r="C99" s="24" t="s">
        <v>149</v>
      </c>
      <c r="D99" s="24" t="s">
        <v>149</v>
      </c>
      <c r="E99" s="22" t="s">
        <v>151</v>
      </c>
      <c r="F99" s="22"/>
      <c r="G99" s="33">
        <f>G100</f>
        <v>49</v>
      </c>
      <c r="H99" s="33">
        <f>H100</f>
        <v>50</v>
      </c>
    </row>
    <row r="100" spans="1:8" ht="31.5">
      <c r="A100" s="23" t="s">
        <v>97</v>
      </c>
      <c r="B100" s="24" t="s">
        <v>26</v>
      </c>
      <c r="C100" s="24" t="s">
        <v>149</v>
      </c>
      <c r="D100" s="24" t="s">
        <v>149</v>
      </c>
      <c r="E100" s="22" t="s">
        <v>151</v>
      </c>
      <c r="F100" s="22">
        <v>244</v>
      </c>
      <c r="G100" s="33">
        <v>49</v>
      </c>
      <c r="H100" s="33">
        <v>50</v>
      </c>
    </row>
    <row r="101" spans="1:8" ht="63">
      <c r="A101" s="29" t="s">
        <v>152</v>
      </c>
      <c r="B101" s="24" t="s">
        <v>26</v>
      </c>
      <c r="C101" s="24" t="s">
        <v>149</v>
      </c>
      <c r="D101" s="24" t="s">
        <v>149</v>
      </c>
      <c r="E101" s="22" t="s">
        <v>153</v>
      </c>
      <c r="F101" s="22"/>
      <c r="G101" s="33">
        <f>G102+G103</f>
        <v>217</v>
      </c>
      <c r="H101" s="33">
        <f>H102+H103</f>
        <v>225</v>
      </c>
    </row>
    <row r="102" spans="1:8" ht="15.75" hidden="1">
      <c r="A102" s="2" t="s">
        <v>154</v>
      </c>
      <c r="B102" s="24" t="s">
        <v>26</v>
      </c>
      <c r="C102" s="24" t="s">
        <v>149</v>
      </c>
      <c r="D102" s="24" t="s">
        <v>149</v>
      </c>
      <c r="E102" s="22" t="s">
        <v>153</v>
      </c>
      <c r="F102" s="22">
        <v>111</v>
      </c>
      <c r="G102" s="33">
        <v>0</v>
      </c>
      <c r="H102" s="33">
        <v>0</v>
      </c>
    </row>
    <row r="103" spans="1:8" ht="31.5">
      <c r="A103" s="23" t="s">
        <v>97</v>
      </c>
      <c r="B103" s="24" t="s">
        <v>26</v>
      </c>
      <c r="C103" s="24" t="s">
        <v>149</v>
      </c>
      <c r="D103" s="24" t="s">
        <v>149</v>
      </c>
      <c r="E103" s="22" t="s">
        <v>153</v>
      </c>
      <c r="F103" s="22">
        <v>244</v>
      </c>
      <c r="G103" s="33">
        <v>217</v>
      </c>
      <c r="H103" s="33">
        <v>225</v>
      </c>
    </row>
    <row r="104" spans="1:8" ht="47.25">
      <c r="A104" s="29" t="s">
        <v>155</v>
      </c>
      <c r="B104" s="24" t="s">
        <v>26</v>
      </c>
      <c r="C104" s="24" t="s">
        <v>149</v>
      </c>
      <c r="D104" s="24" t="s">
        <v>149</v>
      </c>
      <c r="E104" s="22" t="s">
        <v>156</v>
      </c>
      <c r="F104" s="22"/>
      <c r="G104" s="33">
        <f>G105+G106</f>
        <v>435</v>
      </c>
      <c r="H104" s="33">
        <f>H105+H106</f>
        <v>465</v>
      </c>
    </row>
    <row r="105" spans="1:8" ht="15.75">
      <c r="A105" s="2" t="s">
        <v>128</v>
      </c>
      <c r="B105" s="24" t="s">
        <v>26</v>
      </c>
      <c r="C105" s="24" t="s">
        <v>149</v>
      </c>
      <c r="D105" s="24" t="s">
        <v>149</v>
      </c>
      <c r="E105" s="22" t="s">
        <v>156</v>
      </c>
      <c r="F105" s="22">
        <v>350</v>
      </c>
      <c r="G105" s="33">
        <v>50</v>
      </c>
      <c r="H105" s="33">
        <v>60</v>
      </c>
    </row>
    <row r="106" spans="1:8" ht="31.5">
      <c r="A106" s="23" t="s">
        <v>97</v>
      </c>
      <c r="B106" s="24" t="s">
        <v>26</v>
      </c>
      <c r="C106" s="24" t="s">
        <v>149</v>
      </c>
      <c r="D106" s="24" t="s">
        <v>149</v>
      </c>
      <c r="E106" s="22" t="s">
        <v>156</v>
      </c>
      <c r="F106" s="22">
        <v>244</v>
      </c>
      <c r="G106" s="33">
        <v>385</v>
      </c>
      <c r="H106" s="33">
        <v>405</v>
      </c>
    </row>
    <row r="107" spans="1:8" ht="15.75">
      <c r="A107" s="29" t="s">
        <v>157</v>
      </c>
      <c r="B107" s="24" t="s">
        <v>26</v>
      </c>
      <c r="C107" s="24" t="s">
        <v>149</v>
      </c>
      <c r="D107" s="24" t="s">
        <v>149</v>
      </c>
      <c r="E107" s="22" t="s">
        <v>158</v>
      </c>
      <c r="F107" s="22"/>
      <c r="G107" s="33">
        <f>G108</f>
        <v>250</v>
      </c>
      <c r="H107" s="33">
        <f>H108</f>
        <v>260</v>
      </c>
    </row>
    <row r="108" spans="1:8" ht="31.5">
      <c r="A108" s="23" t="s">
        <v>97</v>
      </c>
      <c r="B108" s="24" t="s">
        <v>26</v>
      </c>
      <c r="C108" s="24" t="s">
        <v>149</v>
      </c>
      <c r="D108" s="24" t="s">
        <v>149</v>
      </c>
      <c r="E108" s="22" t="s">
        <v>158</v>
      </c>
      <c r="F108" s="22">
        <v>244</v>
      </c>
      <c r="G108" s="33">
        <v>250</v>
      </c>
      <c r="H108" s="33">
        <v>260</v>
      </c>
    </row>
    <row r="109" spans="1:8" ht="31.5">
      <c r="A109" s="29" t="s">
        <v>159</v>
      </c>
      <c r="B109" s="24" t="s">
        <v>26</v>
      </c>
      <c r="C109" s="24" t="s">
        <v>149</v>
      </c>
      <c r="D109" s="24" t="s">
        <v>149</v>
      </c>
      <c r="E109" s="22" t="s">
        <v>160</v>
      </c>
      <c r="F109" s="22"/>
      <c r="G109" s="33">
        <f>G110</f>
        <v>487</v>
      </c>
      <c r="H109" s="33">
        <f>H110</f>
        <v>507</v>
      </c>
    </row>
    <row r="110" spans="1:8" ht="31.5">
      <c r="A110" s="23" t="s">
        <v>97</v>
      </c>
      <c r="B110" s="24" t="s">
        <v>26</v>
      </c>
      <c r="C110" s="24" t="s">
        <v>149</v>
      </c>
      <c r="D110" s="24" t="s">
        <v>149</v>
      </c>
      <c r="E110" s="22" t="s">
        <v>160</v>
      </c>
      <c r="F110" s="22">
        <v>244</v>
      </c>
      <c r="G110" s="33">
        <v>487</v>
      </c>
      <c r="H110" s="33">
        <v>507</v>
      </c>
    </row>
    <row r="111" spans="1:8" ht="63">
      <c r="A111" s="30" t="s">
        <v>447</v>
      </c>
      <c r="B111" s="24" t="s">
        <v>26</v>
      </c>
      <c r="C111" s="39"/>
      <c r="D111" s="39"/>
      <c r="E111" s="31" t="s">
        <v>161</v>
      </c>
      <c r="F111" s="31"/>
      <c r="G111" s="117">
        <f>G112</f>
        <v>211.5</v>
      </c>
      <c r="H111" s="117">
        <f>H112</f>
        <v>234.5</v>
      </c>
    </row>
    <row r="112" spans="1:8" ht="15.75">
      <c r="A112" s="29" t="s">
        <v>25</v>
      </c>
      <c r="B112" s="24" t="s">
        <v>26</v>
      </c>
      <c r="C112" s="24" t="s">
        <v>149</v>
      </c>
      <c r="D112" s="24" t="s">
        <v>149</v>
      </c>
      <c r="E112" s="38"/>
      <c r="F112" s="38"/>
      <c r="G112" s="33">
        <f>G113+G115+G117+G119+G121</f>
        <v>211.5</v>
      </c>
      <c r="H112" s="33">
        <f>H113+H115+H117+H119+H121</f>
        <v>234.5</v>
      </c>
    </row>
    <row r="113" spans="1:8" ht="47.25">
      <c r="A113" s="29" t="s">
        <v>162</v>
      </c>
      <c r="B113" s="24" t="s">
        <v>26</v>
      </c>
      <c r="C113" s="24" t="s">
        <v>149</v>
      </c>
      <c r="D113" s="24" t="s">
        <v>149</v>
      </c>
      <c r="E113" s="22" t="s">
        <v>163</v>
      </c>
      <c r="F113" s="22"/>
      <c r="G113" s="33">
        <f>G114</f>
        <v>6</v>
      </c>
      <c r="H113" s="33">
        <f>H114</f>
        <v>6</v>
      </c>
    </row>
    <row r="114" spans="1:8" ht="31.5">
      <c r="A114" s="23" t="s">
        <v>97</v>
      </c>
      <c r="B114" s="24" t="s">
        <v>26</v>
      </c>
      <c r="C114" s="24" t="s">
        <v>149</v>
      </c>
      <c r="D114" s="24" t="s">
        <v>149</v>
      </c>
      <c r="E114" s="22" t="s">
        <v>163</v>
      </c>
      <c r="F114" s="22">
        <v>244</v>
      </c>
      <c r="G114" s="33">
        <v>6</v>
      </c>
      <c r="H114" s="33">
        <v>6</v>
      </c>
    </row>
    <row r="115" spans="1:8" ht="31.5">
      <c r="A115" s="29" t="s">
        <v>164</v>
      </c>
      <c r="B115" s="24" t="s">
        <v>26</v>
      </c>
      <c r="C115" s="24" t="s">
        <v>149</v>
      </c>
      <c r="D115" s="24" t="s">
        <v>149</v>
      </c>
      <c r="E115" s="22" t="s">
        <v>165</v>
      </c>
      <c r="F115" s="22"/>
      <c r="G115" s="33">
        <f>G116</f>
        <v>38.5</v>
      </c>
      <c r="H115" s="33">
        <f>H116</f>
        <v>40</v>
      </c>
    </row>
    <row r="116" spans="1:8" ht="31.5">
      <c r="A116" s="23" t="s">
        <v>97</v>
      </c>
      <c r="B116" s="24" t="s">
        <v>26</v>
      </c>
      <c r="C116" s="24" t="s">
        <v>149</v>
      </c>
      <c r="D116" s="24" t="s">
        <v>149</v>
      </c>
      <c r="E116" s="22" t="s">
        <v>165</v>
      </c>
      <c r="F116" s="22">
        <v>244</v>
      </c>
      <c r="G116" s="33">
        <v>38.5</v>
      </c>
      <c r="H116" s="33">
        <v>40</v>
      </c>
    </row>
    <row r="117" spans="1:8" ht="15.75">
      <c r="A117" s="29" t="s">
        <v>166</v>
      </c>
      <c r="B117" s="24" t="s">
        <v>26</v>
      </c>
      <c r="C117" s="24" t="s">
        <v>149</v>
      </c>
      <c r="D117" s="24" t="s">
        <v>149</v>
      </c>
      <c r="E117" s="22" t="s">
        <v>167</v>
      </c>
      <c r="F117" s="22"/>
      <c r="G117" s="33">
        <f>G118</f>
        <v>37</v>
      </c>
      <c r="H117" s="33">
        <f>H118</f>
        <v>38.5</v>
      </c>
    </row>
    <row r="118" spans="1:8" ht="31.5">
      <c r="A118" s="23" t="s">
        <v>97</v>
      </c>
      <c r="B118" s="24" t="s">
        <v>26</v>
      </c>
      <c r="C118" s="24" t="s">
        <v>149</v>
      </c>
      <c r="D118" s="24" t="s">
        <v>149</v>
      </c>
      <c r="E118" s="22" t="s">
        <v>167</v>
      </c>
      <c r="F118" s="22">
        <v>244</v>
      </c>
      <c r="G118" s="33">
        <v>37</v>
      </c>
      <c r="H118" s="33">
        <v>38.5</v>
      </c>
    </row>
    <row r="119" spans="1:8" ht="31.5" hidden="1">
      <c r="A119" s="29" t="s">
        <v>168</v>
      </c>
      <c r="B119" s="24" t="s">
        <v>26</v>
      </c>
      <c r="C119" s="24" t="s">
        <v>149</v>
      </c>
      <c r="D119" s="24" t="s">
        <v>149</v>
      </c>
      <c r="E119" s="22" t="s">
        <v>169</v>
      </c>
      <c r="F119" s="22"/>
      <c r="G119" s="33">
        <f>G120</f>
        <v>0</v>
      </c>
      <c r="H119" s="33">
        <f>H120</f>
        <v>0</v>
      </c>
    </row>
    <row r="120" spans="1:8" ht="31.5" hidden="1">
      <c r="A120" s="23" t="s">
        <v>97</v>
      </c>
      <c r="B120" s="24" t="s">
        <v>26</v>
      </c>
      <c r="C120" s="24" t="s">
        <v>149</v>
      </c>
      <c r="D120" s="24" t="s">
        <v>149</v>
      </c>
      <c r="E120" s="22" t="s">
        <v>169</v>
      </c>
      <c r="F120" s="22">
        <v>244</v>
      </c>
      <c r="G120" s="33">
        <v>0</v>
      </c>
      <c r="H120" s="33">
        <v>0</v>
      </c>
    </row>
    <row r="121" spans="1:8" ht="15.75">
      <c r="A121" s="29" t="s">
        <v>170</v>
      </c>
      <c r="B121" s="24" t="s">
        <v>26</v>
      </c>
      <c r="C121" s="24" t="s">
        <v>149</v>
      </c>
      <c r="D121" s="24" t="s">
        <v>149</v>
      </c>
      <c r="E121" s="22" t="s">
        <v>171</v>
      </c>
      <c r="F121" s="22"/>
      <c r="G121" s="33">
        <f>G122</f>
        <v>130</v>
      </c>
      <c r="H121" s="33">
        <f>H122</f>
        <v>150</v>
      </c>
    </row>
    <row r="122" spans="1:8" ht="31.5">
      <c r="A122" s="23" t="s">
        <v>97</v>
      </c>
      <c r="B122" s="24" t="s">
        <v>26</v>
      </c>
      <c r="C122" s="24" t="s">
        <v>149</v>
      </c>
      <c r="D122" s="24" t="s">
        <v>149</v>
      </c>
      <c r="E122" s="22" t="s">
        <v>171</v>
      </c>
      <c r="F122" s="22">
        <v>244</v>
      </c>
      <c r="G122" s="33">
        <v>130</v>
      </c>
      <c r="H122" s="33">
        <v>150</v>
      </c>
    </row>
    <row r="123" spans="1:8" ht="79.5" customHeight="1">
      <c r="A123" s="30" t="s">
        <v>172</v>
      </c>
      <c r="B123" s="36" t="s">
        <v>26</v>
      </c>
      <c r="C123" s="37"/>
      <c r="D123" s="37"/>
      <c r="E123" s="31" t="s">
        <v>173</v>
      </c>
      <c r="F123" s="31"/>
      <c r="G123" s="117">
        <f>G124</f>
        <v>47</v>
      </c>
      <c r="H123" s="117">
        <f>H124</f>
        <v>53.5</v>
      </c>
    </row>
    <row r="124" spans="1:8" ht="15.75">
      <c r="A124" s="8" t="s">
        <v>25</v>
      </c>
      <c r="B124" s="24" t="s">
        <v>26</v>
      </c>
      <c r="C124" s="24" t="s">
        <v>149</v>
      </c>
      <c r="D124" s="24" t="s">
        <v>149</v>
      </c>
      <c r="E124" s="22"/>
      <c r="F124" s="22"/>
      <c r="G124" s="33">
        <f>G125+G127+G129</f>
        <v>47</v>
      </c>
      <c r="H124" s="33">
        <f>H125+H127+H129</f>
        <v>53.5</v>
      </c>
    </row>
    <row r="125" spans="1:8" ht="31.5">
      <c r="A125" s="29" t="s">
        <v>174</v>
      </c>
      <c r="B125" s="24" t="s">
        <v>26</v>
      </c>
      <c r="C125" s="24" t="s">
        <v>149</v>
      </c>
      <c r="D125" s="24" t="s">
        <v>149</v>
      </c>
      <c r="E125" s="22" t="s">
        <v>175</v>
      </c>
      <c r="F125" s="22"/>
      <c r="G125" s="33">
        <f>G126</f>
        <v>30</v>
      </c>
      <c r="H125" s="33">
        <f>H126</f>
        <v>35</v>
      </c>
    </row>
    <row r="126" spans="1:8" ht="31.5">
      <c r="A126" s="23" t="s">
        <v>97</v>
      </c>
      <c r="B126" s="24" t="s">
        <v>26</v>
      </c>
      <c r="C126" s="24" t="s">
        <v>149</v>
      </c>
      <c r="D126" s="24" t="s">
        <v>149</v>
      </c>
      <c r="E126" s="22" t="s">
        <v>175</v>
      </c>
      <c r="F126" s="22">
        <v>244</v>
      </c>
      <c r="G126" s="33">
        <v>30</v>
      </c>
      <c r="H126" s="33">
        <v>35</v>
      </c>
    </row>
    <row r="127" spans="1:8" ht="31.5">
      <c r="A127" s="29" t="s">
        <v>176</v>
      </c>
      <c r="B127" s="24" t="s">
        <v>26</v>
      </c>
      <c r="C127" s="24" t="s">
        <v>149</v>
      </c>
      <c r="D127" s="24" t="s">
        <v>149</v>
      </c>
      <c r="E127" s="22" t="s">
        <v>177</v>
      </c>
      <c r="F127" s="22"/>
      <c r="G127" s="33">
        <f>G128</f>
        <v>17</v>
      </c>
      <c r="H127" s="33">
        <f>H128</f>
        <v>18.5</v>
      </c>
    </row>
    <row r="128" spans="1:8" ht="31.5">
      <c r="A128" s="23" t="s">
        <v>97</v>
      </c>
      <c r="B128" s="24" t="s">
        <v>26</v>
      </c>
      <c r="C128" s="24" t="s">
        <v>149</v>
      </c>
      <c r="D128" s="24" t="s">
        <v>149</v>
      </c>
      <c r="E128" s="22" t="s">
        <v>177</v>
      </c>
      <c r="F128" s="22">
        <v>244</v>
      </c>
      <c r="G128" s="33">
        <v>17</v>
      </c>
      <c r="H128" s="33">
        <v>18.5</v>
      </c>
    </row>
    <row r="129" spans="1:8" ht="47.25" hidden="1">
      <c r="A129" s="29" t="s">
        <v>178</v>
      </c>
      <c r="B129" s="24" t="s">
        <v>26</v>
      </c>
      <c r="C129" s="24" t="s">
        <v>149</v>
      </c>
      <c r="D129" s="24" t="s">
        <v>149</v>
      </c>
      <c r="E129" s="22" t="s">
        <v>179</v>
      </c>
      <c r="F129" s="22"/>
      <c r="G129" s="33">
        <f>G130</f>
        <v>0</v>
      </c>
      <c r="H129" s="33">
        <f>H130</f>
        <v>0</v>
      </c>
    </row>
    <row r="130" spans="1:8" ht="31.5" hidden="1">
      <c r="A130" s="23" t="s">
        <v>97</v>
      </c>
      <c r="B130" s="24" t="s">
        <v>26</v>
      </c>
      <c r="C130" s="24" t="s">
        <v>149</v>
      </c>
      <c r="D130" s="24" t="s">
        <v>149</v>
      </c>
      <c r="E130" s="22" t="s">
        <v>179</v>
      </c>
      <c r="F130" s="22">
        <v>244</v>
      </c>
      <c r="G130" s="33">
        <v>0</v>
      </c>
      <c r="H130" s="33">
        <v>0</v>
      </c>
    </row>
    <row r="131" spans="1:8" ht="66.75" customHeight="1">
      <c r="A131" s="30" t="s">
        <v>306</v>
      </c>
      <c r="B131" s="24" t="s">
        <v>26</v>
      </c>
      <c r="C131" s="39"/>
      <c r="D131" s="39"/>
      <c r="E131" s="31" t="s">
        <v>180</v>
      </c>
      <c r="F131" s="31"/>
      <c r="G131" s="117">
        <f>G132+G140</f>
        <v>1004</v>
      </c>
      <c r="H131" s="117">
        <f>H132+H140</f>
        <v>1075</v>
      </c>
    </row>
    <row r="132" spans="1:8" ht="15.75">
      <c r="A132" s="23" t="s">
        <v>1</v>
      </c>
      <c r="B132" s="24" t="s">
        <v>26</v>
      </c>
      <c r="C132" s="24" t="s">
        <v>86</v>
      </c>
      <c r="D132" s="24" t="s">
        <v>125</v>
      </c>
      <c r="E132" s="38"/>
      <c r="F132" s="38"/>
      <c r="G132" s="33">
        <f>G133+G135+G137</f>
        <v>874</v>
      </c>
      <c r="H132" s="33">
        <f>H133+H135+H137</f>
        <v>925</v>
      </c>
    </row>
    <row r="133" spans="1:8" ht="31.5" hidden="1">
      <c r="A133" s="29" t="s">
        <v>181</v>
      </c>
      <c r="B133" s="24" t="s">
        <v>26</v>
      </c>
      <c r="C133" s="24" t="s">
        <v>86</v>
      </c>
      <c r="D133" s="24" t="s">
        <v>125</v>
      </c>
      <c r="E133" s="22" t="s">
        <v>182</v>
      </c>
      <c r="F133" s="22"/>
      <c r="G133" s="33">
        <f>G134</f>
        <v>0</v>
      </c>
      <c r="H133" s="33">
        <f>H134</f>
        <v>0</v>
      </c>
    </row>
    <row r="134" spans="1:8" ht="31.5" hidden="1">
      <c r="A134" s="23" t="s">
        <v>97</v>
      </c>
      <c r="B134" s="24" t="s">
        <v>26</v>
      </c>
      <c r="C134" s="24" t="s">
        <v>86</v>
      </c>
      <c r="D134" s="24" t="s">
        <v>125</v>
      </c>
      <c r="E134" s="22" t="s">
        <v>182</v>
      </c>
      <c r="F134" s="22">
        <v>244</v>
      </c>
      <c r="G134" s="33">
        <v>0</v>
      </c>
      <c r="H134" s="33">
        <v>0</v>
      </c>
    </row>
    <row r="135" spans="1:8" ht="15.75" hidden="1">
      <c r="A135" s="29" t="s">
        <v>183</v>
      </c>
      <c r="B135" s="24" t="s">
        <v>26</v>
      </c>
      <c r="C135" s="24" t="s">
        <v>86</v>
      </c>
      <c r="D135" s="24" t="s">
        <v>125</v>
      </c>
      <c r="E135" s="22" t="s">
        <v>184</v>
      </c>
      <c r="F135" s="22"/>
      <c r="G135" s="33">
        <f>G136</f>
        <v>0</v>
      </c>
      <c r="H135" s="33">
        <f>H136</f>
        <v>0</v>
      </c>
    </row>
    <row r="136" spans="1:8" ht="15.75" hidden="1">
      <c r="A136" s="2" t="s">
        <v>128</v>
      </c>
      <c r="B136" s="24" t="s">
        <v>26</v>
      </c>
      <c r="C136" s="24" t="s">
        <v>86</v>
      </c>
      <c r="D136" s="24" t="s">
        <v>125</v>
      </c>
      <c r="E136" s="22" t="s">
        <v>184</v>
      </c>
      <c r="F136" s="22">
        <v>350</v>
      </c>
      <c r="G136" s="33">
        <v>0</v>
      </c>
      <c r="H136" s="33">
        <v>0</v>
      </c>
    </row>
    <row r="137" spans="1:8" ht="15.75">
      <c r="A137" s="29" t="s">
        <v>185</v>
      </c>
      <c r="B137" s="24" t="s">
        <v>26</v>
      </c>
      <c r="C137" s="24" t="s">
        <v>86</v>
      </c>
      <c r="D137" s="24" t="s">
        <v>125</v>
      </c>
      <c r="E137" s="22" t="s">
        <v>186</v>
      </c>
      <c r="F137" s="22"/>
      <c r="G137" s="33">
        <f>G138+G139</f>
        <v>874</v>
      </c>
      <c r="H137" s="33">
        <f>H138+H139</f>
        <v>925</v>
      </c>
    </row>
    <row r="138" spans="1:8" ht="31.5">
      <c r="A138" s="23" t="s">
        <v>97</v>
      </c>
      <c r="B138" s="24" t="s">
        <v>26</v>
      </c>
      <c r="C138" s="24" t="s">
        <v>86</v>
      </c>
      <c r="D138" s="24" t="s">
        <v>125</v>
      </c>
      <c r="E138" s="22" t="s">
        <v>186</v>
      </c>
      <c r="F138" s="22">
        <v>244</v>
      </c>
      <c r="G138" s="33">
        <v>859</v>
      </c>
      <c r="H138" s="33">
        <v>907</v>
      </c>
    </row>
    <row r="139" spans="1:8" ht="15.75">
      <c r="A139" s="2" t="s">
        <v>128</v>
      </c>
      <c r="B139" s="24" t="s">
        <v>26</v>
      </c>
      <c r="C139" s="24" t="s">
        <v>86</v>
      </c>
      <c r="D139" s="24" t="s">
        <v>125</v>
      </c>
      <c r="E139" s="22" t="s">
        <v>296</v>
      </c>
      <c r="F139" s="22">
        <v>350</v>
      </c>
      <c r="G139" s="33">
        <v>15</v>
      </c>
      <c r="H139" s="33">
        <v>18</v>
      </c>
    </row>
    <row r="140" spans="1:8" ht="15.75">
      <c r="A140" s="23" t="s">
        <v>7</v>
      </c>
      <c r="B140" s="24"/>
      <c r="C140" s="24" t="s">
        <v>187</v>
      </c>
      <c r="D140" s="24" t="s">
        <v>87</v>
      </c>
      <c r="E140" s="22"/>
      <c r="F140" s="22"/>
      <c r="G140" s="33">
        <f>G141</f>
        <v>130</v>
      </c>
      <c r="H140" s="33">
        <f>H141</f>
        <v>150</v>
      </c>
    </row>
    <row r="141" spans="1:8" ht="31.5">
      <c r="A141" s="29" t="s">
        <v>188</v>
      </c>
      <c r="B141" s="24" t="s">
        <v>26</v>
      </c>
      <c r="C141" s="24" t="s">
        <v>187</v>
      </c>
      <c r="D141" s="24" t="s">
        <v>87</v>
      </c>
      <c r="E141" s="22" t="s">
        <v>189</v>
      </c>
      <c r="F141" s="22"/>
      <c r="G141" s="33">
        <f>G142</f>
        <v>130</v>
      </c>
      <c r="H141" s="33">
        <f>H142</f>
        <v>150</v>
      </c>
    </row>
    <row r="142" spans="1:8" ht="31.5">
      <c r="A142" s="23" t="s">
        <v>97</v>
      </c>
      <c r="B142" s="24" t="s">
        <v>26</v>
      </c>
      <c r="C142" s="24" t="s">
        <v>187</v>
      </c>
      <c r="D142" s="24" t="s">
        <v>87</v>
      </c>
      <c r="E142" s="22" t="s">
        <v>189</v>
      </c>
      <c r="F142" s="22">
        <v>244</v>
      </c>
      <c r="G142" s="33">
        <v>130</v>
      </c>
      <c r="H142" s="33">
        <v>150</v>
      </c>
    </row>
    <row r="143" spans="1:8" ht="30">
      <c r="A143" s="40" t="s">
        <v>347</v>
      </c>
      <c r="B143" s="24" t="s">
        <v>26</v>
      </c>
      <c r="C143" s="39"/>
      <c r="D143" s="39"/>
      <c r="E143" s="40" t="s">
        <v>191</v>
      </c>
      <c r="F143" s="40"/>
      <c r="G143" s="33">
        <f>G144+G165+G176</f>
        <v>29969.2</v>
      </c>
      <c r="H143" s="33">
        <f>H144+H165+H176</f>
        <v>31470.300000000003</v>
      </c>
    </row>
    <row r="144" spans="1:8" ht="15.75">
      <c r="A144" s="41" t="s">
        <v>192</v>
      </c>
      <c r="B144" s="24" t="s">
        <v>26</v>
      </c>
      <c r="C144" s="39"/>
      <c r="D144" s="39"/>
      <c r="E144" s="41" t="s">
        <v>193</v>
      </c>
      <c r="F144" s="42"/>
      <c r="G144" s="33">
        <f>G145</f>
        <v>29380.399999999998</v>
      </c>
      <c r="H144" s="33">
        <f>H145</f>
        <v>30845.2</v>
      </c>
    </row>
    <row r="145" spans="1:8" ht="15.75">
      <c r="A145" s="2" t="s">
        <v>6</v>
      </c>
      <c r="B145" s="24" t="s">
        <v>26</v>
      </c>
      <c r="C145" s="24" t="s">
        <v>194</v>
      </c>
      <c r="D145" s="24" t="s">
        <v>86</v>
      </c>
      <c r="E145" s="42"/>
      <c r="F145" s="42"/>
      <c r="G145" s="117">
        <f>G146+G151+G154+G156+G160+G163</f>
        <v>29380.399999999998</v>
      </c>
      <c r="H145" s="117">
        <f>H146+H151+H154+H156+H160+H163</f>
        <v>30845.2</v>
      </c>
    </row>
    <row r="146" spans="1:8" ht="30">
      <c r="A146" s="34" t="s">
        <v>195</v>
      </c>
      <c r="B146" s="24" t="s">
        <v>26</v>
      </c>
      <c r="C146" s="24" t="s">
        <v>194</v>
      </c>
      <c r="D146" s="24" t="s">
        <v>86</v>
      </c>
      <c r="E146" s="22" t="s">
        <v>196</v>
      </c>
      <c r="F146" s="40"/>
      <c r="G146" s="33">
        <f>G147+G148+G149+G150</f>
        <v>23683.199999999997</v>
      </c>
      <c r="H146" s="33">
        <f>H147+H148+H149+H150</f>
        <v>24960.9</v>
      </c>
    </row>
    <row r="147" spans="1:8" ht="31.5">
      <c r="A147" s="23" t="s">
        <v>119</v>
      </c>
      <c r="B147" s="24" t="s">
        <v>26</v>
      </c>
      <c r="C147" s="24" t="s">
        <v>194</v>
      </c>
      <c r="D147" s="24" t="s">
        <v>86</v>
      </c>
      <c r="E147" s="22" t="s">
        <v>196</v>
      </c>
      <c r="F147" s="25">
        <v>111</v>
      </c>
      <c r="G147" s="33">
        <v>17948</v>
      </c>
      <c r="H147" s="33">
        <v>19024.9</v>
      </c>
    </row>
    <row r="148" spans="1:8" ht="15.75">
      <c r="A148" s="2" t="s">
        <v>120</v>
      </c>
      <c r="B148" s="24" t="s">
        <v>26</v>
      </c>
      <c r="C148" s="24" t="s">
        <v>194</v>
      </c>
      <c r="D148" s="24" t="s">
        <v>86</v>
      </c>
      <c r="E148" s="22" t="s">
        <v>196</v>
      </c>
      <c r="F148" s="25">
        <v>112</v>
      </c>
      <c r="G148" s="33">
        <v>137.8</v>
      </c>
      <c r="H148" s="33">
        <v>146.1</v>
      </c>
    </row>
    <row r="149" spans="1:8" ht="31.5">
      <c r="A149" s="23" t="s">
        <v>96</v>
      </c>
      <c r="B149" s="24" t="s">
        <v>26</v>
      </c>
      <c r="C149" s="24" t="s">
        <v>194</v>
      </c>
      <c r="D149" s="24" t="s">
        <v>86</v>
      </c>
      <c r="E149" s="22" t="s">
        <v>196</v>
      </c>
      <c r="F149" s="25">
        <v>242</v>
      </c>
      <c r="G149" s="33">
        <v>351.6</v>
      </c>
      <c r="H149" s="33">
        <v>386.7</v>
      </c>
    </row>
    <row r="150" spans="1:8" ht="31.5">
      <c r="A150" s="23" t="s">
        <v>97</v>
      </c>
      <c r="B150" s="24" t="s">
        <v>26</v>
      </c>
      <c r="C150" s="24" t="s">
        <v>194</v>
      </c>
      <c r="D150" s="24" t="s">
        <v>86</v>
      </c>
      <c r="E150" s="22" t="s">
        <v>196</v>
      </c>
      <c r="F150" s="25">
        <v>244</v>
      </c>
      <c r="G150" s="33">
        <v>5245.8</v>
      </c>
      <c r="H150" s="33">
        <v>5403.2</v>
      </c>
    </row>
    <row r="151" spans="1:8" ht="45">
      <c r="A151" s="43" t="s">
        <v>197</v>
      </c>
      <c r="B151" s="24" t="s">
        <v>26</v>
      </c>
      <c r="C151" s="24" t="s">
        <v>194</v>
      </c>
      <c r="D151" s="24" t="s">
        <v>86</v>
      </c>
      <c r="E151" s="40" t="s">
        <v>198</v>
      </c>
      <c r="F151" s="40"/>
      <c r="G151" s="33">
        <f>G152+G153</f>
        <v>964</v>
      </c>
      <c r="H151" s="33">
        <f>H152+H153</f>
        <v>984</v>
      </c>
    </row>
    <row r="152" spans="1:8" ht="15.75">
      <c r="A152" s="2" t="s">
        <v>120</v>
      </c>
      <c r="B152" s="24" t="s">
        <v>26</v>
      </c>
      <c r="C152" s="24" t="s">
        <v>194</v>
      </c>
      <c r="D152" s="24" t="s">
        <v>86</v>
      </c>
      <c r="E152" s="40" t="s">
        <v>198</v>
      </c>
      <c r="F152" s="25">
        <v>112</v>
      </c>
      <c r="G152" s="33">
        <v>11</v>
      </c>
      <c r="H152" s="33">
        <v>12</v>
      </c>
    </row>
    <row r="153" spans="1:8" ht="31.5">
      <c r="A153" s="23" t="s">
        <v>97</v>
      </c>
      <c r="B153" s="24" t="s">
        <v>26</v>
      </c>
      <c r="C153" s="24" t="s">
        <v>194</v>
      </c>
      <c r="D153" s="24" t="s">
        <v>86</v>
      </c>
      <c r="E153" s="40" t="s">
        <v>198</v>
      </c>
      <c r="F153" s="25">
        <v>244</v>
      </c>
      <c r="G153" s="33">
        <v>953</v>
      </c>
      <c r="H153" s="33">
        <v>972</v>
      </c>
    </row>
    <row r="154" spans="1:8" ht="30">
      <c r="A154" s="43" t="s">
        <v>199</v>
      </c>
      <c r="B154" s="24" t="s">
        <v>26</v>
      </c>
      <c r="C154" s="24" t="s">
        <v>194</v>
      </c>
      <c r="D154" s="24" t="s">
        <v>86</v>
      </c>
      <c r="E154" s="40" t="s">
        <v>200</v>
      </c>
      <c r="F154" s="40"/>
      <c r="G154" s="33">
        <f>G155</f>
        <v>1135.2</v>
      </c>
      <c r="H154" s="33">
        <f>H155</f>
        <v>1180.6</v>
      </c>
    </row>
    <row r="155" spans="1:8" ht="31.5">
      <c r="A155" s="23" t="s">
        <v>97</v>
      </c>
      <c r="B155" s="24" t="s">
        <v>26</v>
      </c>
      <c r="C155" s="24" t="s">
        <v>194</v>
      </c>
      <c r="D155" s="24" t="s">
        <v>86</v>
      </c>
      <c r="E155" s="40" t="s">
        <v>200</v>
      </c>
      <c r="F155" s="40">
        <v>244</v>
      </c>
      <c r="G155" s="33">
        <v>1135.2</v>
      </c>
      <c r="H155" s="33">
        <v>1180.6</v>
      </c>
    </row>
    <row r="156" spans="1:8" ht="30">
      <c r="A156" s="43" t="s">
        <v>201</v>
      </c>
      <c r="B156" s="24" t="s">
        <v>26</v>
      </c>
      <c r="C156" s="24" t="s">
        <v>194</v>
      </c>
      <c r="D156" s="24" t="s">
        <v>86</v>
      </c>
      <c r="E156" s="40" t="s">
        <v>202</v>
      </c>
      <c r="F156" s="40"/>
      <c r="G156" s="33">
        <f>G157+G158+G159</f>
        <v>1141.5</v>
      </c>
      <c r="H156" s="33">
        <f>H157+H158+H159</f>
        <v>1189</v>
      </c>
    </row>
    <row r="157" spans="1:8" ht="31.5">
      <c r="A157" s="23" t="s">
        <v>96</v>
      </c>
      <c r="B157" s="24" t="s">
        <v>26</v>
      </c>
      <c r="C157" s="24" t="s">
        <v>194</v>
      </c>
      <c r="D157" s="24" t="s">
        <v>86</v>
      </c>
      <c r="E157" s="40" t="s">
        <v>202</v>
      </c>
      <c r="F157" s="40">
        <v>242</v>
      </c>
      <c r="G157" s="33">
        <v>169.7</v>
      </c>
      <c r="H157" s="33">
        <v>178.2</v>
      </c>
    </row>
    <row r="158" spans="1:8" ht="31.5">
      <c r="A158" s="23" t="s">
        <v>97</v>
      </c>
      <c r="B158" s="24" t="s">
        <v>26</v>
      </c>
      <c r="C158" s="24" t="s">
        <v>194</v>
      </c>
      <c r="D158" s="24" t="s">
        <v>86</v>
      </c>
      <c r="E158" s="40" t="s">
        <v>202</v>
      </c>
      <c r="F158" s="40">
        <v>244</v>
      </c>
      <c r="G158" s="33">
        <v>949.8</v>
      </c>
      <c r="H158" s="33">
        <v>987.8</v>
      </c>
    </row>
    <row r="159" spans="1:8" ht="15.75">
      <c r="A159" s="2" t="s">
        <v>143</v>
      </c>
      <c r="B159" s="24" t="s">
        <v>26</v>
      </c>
      <c r="C159" s="24" t="s">
        <v>194</v>
      </c>
      <c r="D159" s="24" t="s">
        <v>86</v>
      </c>
      <c r="E159" s="40" t="s">
        <v>202</v>
      </c>
      <c r="F159" s="40">
        <v>852</v>
      </c>
      <c r="G159" s="33">
        <v>22</v>
      </c>
      <c r="H159" s="33">
        <v>23</v>
      </c>
    </row>
    <row r="160" spans="1:8" ht="45">
      <c r="A160" s="43" t="s">
        <v>203</v>
      </c>
      <c r="B160" s="24" t="s">
        <v>26</v>
      </c>
      <c r="C160" s="24" t="s">
        <v>194</v>
      </c>
      <c r="D160" s="24" t="s">
        <v>86</v>
      </c>
      <c r="E160" s="40" t="s">
        <v>204</v>
      </c>
      <c r="F160" s="40"/>
      <c r="G160" s="33">
        <f>G161+G162</f>
        <v>2456.5</v>
      </c>
      <c r="H160" s="33">
        <f>H161+H162</f>
        <v>2530.7</v>
      </c>
    </row>
    <row r="161" spans="1:8" ht="31.5">
      <c r="A161" s="2" t="s">
        <v>111</v>
      </c>
      <c r="B161" s="24" t="s">
        <v>26</v>
      </c>
      <c r="C161" s="24" t="s">
        <v>194</v>
      </c>
      <c r="D161" s="24" t="s">
        <v>86</v>
      </c>
      <c r="E161" s="40" t="s">
        <v>204</v>
      </c>
      <c r="F161" s="40">
        <v>243</v>
      </c>
      <c r="G161" s="33">
        <v>650</v>
      </c>
      <c r="H161" s="33">
        <v>670</v>
      </c>
    </row>
    <row r="162" spans="1:8" ht="31.5">
      <c r="A162" s="23" t="s">
        <v>97</v>
      </c>
      <c r="B162" s="24" t="s">
        <v>26</v>
      </c>
      <c r="C162" s="24" t="s">
        <v>194</v>
      </c>
      <c r="D162" s="24" t="s">
        <v>86</v>
      </c>
      <c r="E162" s="40" t="s">
        <v>204</v>
      </c>
      <c r="F162" s="40">
        <v>244</v>
      </c>
      <c r="G162" s="33">
        <v>1806.5</v>
      </c>
      <c r="H162" s="33">
        <v>1860.7</v>
      </c>
    </row>
    <row r="163" spans="1:8" ht="31.5" hidden="1">
      <c r="A163" s="8" t="s">
        <v>310</v>
      </c>
      <c r="B163" s="24" t="s">
        <v>26</v>
      </c>
      <c r="C163" s="24" t="s">
        <v>194</v>
      </c>
      <c r="D163" s="24" t="s">
        <v>86</v>
      </c>
      <c r="E163" s="40" t="s">
        <v>206</v>
      </c>
      <c r="F163" s="40"/>
      <c r="G163" s="33">
        <f>G164</f>
        <v>0</v>
      </c>
      <c r="H163" s="33">
        <f>H164</f>
        <v>0</v>
      </c>
    </row>
    <row r="164" spans="1:8" ht="31.5" hidden="1">
      <c r="A164" s="2" t="s">
        <v>111</v>
      </c>
      <c r="B164" s="24" t="s">
        <v>26</v>
      </c>
      <c r="C164" s="24" t="s">
        <v>194</v>
      </c>
      <c r="D164" s="24" t="s">
        <v>86</v>
      </c>
      <c r="E164" s="40" t="s">
        <v>206</v>
      </c>
      <c r="F164" s="40">
        <v>243</v>
      </c>
      <c r="G164" s="33">
        <v>0</v>
      </c>
      <c r="H164" s="33">
        <v>0</v>
      </c>
    </row>
    <row r="165" spans="1:8" ht="63">
      <c r="A165" s="30" t="s">
        <v>207</v>
      </c>
      <c r="B165" s="24" t="s">
        <v>26</v>
      </c>
      <c r="C165" s="24"/>
      <c r="D165" s="24"/>
      <c r="E165" s="31" t="s">
        <v>208</v>
      </c>
      <c r="F165" s="31"/>
      <c r="G165" s="117">
        <f>G166</f>
        <v>232.9</v>
      </c>
      <c r="H165" s="117">
        <f>H166</f>
        <v>242.7</v>
      </c>
    </row>
    <row r="166" spans="1:8" ht="15.75">
      <c r="A166" s="2" t="s">
        <v>6</v>
      </c>
      <c r="B166" s="24" t="s">
        <v>26</v>
      </c>
      <c r="C166" s="24" t="s">
        <v>194</v>
      </c>
      <c r="D166" s="24" t="s">
        <v>86</v>
      </c>
      <c r="E166" s="22"/>
      <c r="F166" s="22"/>
      <c r="G166" s="33">
        <f>G167+G171+G173</f>
        <v>232.9</v>
      </c>
      <c r="H166" s="33">
        <f>H167+H171+H173</f>
        <v>242.7</v>
      </c>
    </row>
    <row r="167" spans="1:8" ht="15.75">
      <c r="A167" s="29" t="s">
        <v>209</v>
      </c>
      <c r="B167" s="24" t="s">
        <v>26</v>
      </c>
      <c r="C167" s="24" t="s">
        <v>194</v>
      </c>
      <c r="D167" s="24" t="s">
        <v>86</v>
      </c>
      <c r="E167" s="22" t="s">
        <v>210</v>
      </c>
      <c r="F167" s="22"/>
      <c r="G167" s="33">
        <f>G168+G169+G170</f>
        <v>38</v>
      </c>
      <c r="H167" s="33">
        <f>H168+H169+H170</f>
        <v>42.6</v>
      </c>
    </row>
    <row r="168" spans="1:8" ht="15.75">
      <c r="A168" s="2" t="s">
        <v>120</v>
      </c>
      <c r="B168" s="24" t="s">
        <v>26</v>
      </c>
      <c r="C168" s="24" t="s">
        <v>194</v>
      </c>
      <c r="D168" s="24" t="s">
        <v>86</v>
      </c>
      <c r="E168" s="22" t="s">
        <v>210</v>
      </c>
      <c r="F168" s="22">
        <v>112</v>
      </c>
      <c r="G168" s="33">
        <v>5</v>
      </c>
      <c r="H168" s="33">
        <v>5</v>
      </c>
    </row>
    <row r="169" spans="1:8" ht="31.5">
      <c r="A169" s="23" t="s">
        <v>96</v>
      </c>
      <c r="B169" s="24" t="s">
        <v>26</v>
      </c>
      <c r="C169" s="24" t="s">
        <v>194</v>
      </c>
      <c r="D169" s="24" t="s">
        <v>86</v>
      </c>
      <c r="E169" s="22" t="s">
        <v>210</v>
      </c>
      <c r="F169" s="22">
        <v>242</v>
      </c>
      <c r="G169" s="33">
        <v>8.8</v>
      </c>
      <c r="H169" s="33">
        <v>8.8</v>
      </c>
    </row>
    <row r="170" spans="1:8" ht="31.5">
      <c r="A170" s="23" t="s">
        <v>97</v>
      </c>
      <c r="B170" s="24" t="s">
        <v>26</v>
      </c>
      <c r="C170" s="24" t="s">
        <v>194</v>
      </c>
      <c r="D170" s="24" t="s">
        <v>86</v>
      </c>
      <c r="E170" s="22" t="s">
        <v>210</v>
      </c>
      <c r="F170" s="40">
        <v>244</v>
      </c>
      <c r="G170" s="33">
        <v>24.2</v>
      </c>
      <c r="H170" s="33">
        <v>28.8</v>
      </c>
    </row>
    <row r="171" spans="1:8" ht="31.5">
      <c r="A171" s="29" t="s">
        <v>211</v>
      </c>
      <c r="B171" s="24" t="s">
        <v>26</v>
      </c>
      <c r="C171" s="24" t="s">
        <v>194</v>
      </c>
      <c r="D171" s="24" t="s">
        <v>86</v>
      </c>
      <c r="E171" s="22" t="s">
        <v>212</v>
      </c>
      <c r="F171" s="22"/>
      <c r="G171" s="33">
        <f>G172</f>
        <v>99</v>
      </c>
      <c r="H171" s="33">
        <f>H172</f>
        <v>100</v>
      </c>
    </row>
    <row r="172" spans="1:8" ht="31.5">
      <c r="A172" s="23" t="s">
        <v>97</v>
      </c>
      <c r="B172" s="24" t="s">
        <v>26</v>
      </c>
      <c r="C172" s="24" t="s">
        <v>194</v>
      </c>
      <c r="D172" s="24" t="s">
        <v>86</v>
      </c>
      <c r="E172" s="22" t="s">
        <v>212</v>
      </c>
      <c r="F172" s="40">
        <v>244</v>
      </c>
      <c r="G172" s="33">
        <v>99</v>
      </c>
      <c r="H172" s="33">
        <v>100</v>
      </c>
    </row>
    <row r="173" spans="1:8" ht="15.75">
      <c r="A173" s="22" t="s">
        <v>121</v>
      </c>
      <c r="B173" s="24" t="s">
        <v>26</v>
      </c>
      <c r="C173" s="24" t="s">
        <v>194</v>
      </c>
      <c r="D173" s="24" t="s">
        <v>86</v>
      </c>
      <c r="E173" s="22" t="s">
        <v>213</v>
      </c>
      <c r="F173" s="22"/>
      <c r="G173" s="33">
        <f>G174+G175</f>
        <v>95.9</v>
      </c>
      <c r="H173" s="33">
        <f>H174+H175</f>
        <v>100.1</v>
      </c>
    </row>
    <row r="174" spans="1:8" ht="31.5">
      <c r="A174" s="23" t="s">
        <v>96</v>
      </c>
      <c r="B174" s="24" t="s">
        <v>26</v>
      </c>
      <c r="C174" s="24" t="s">
        <v>194</v>
      </c>
      <c r="D174" s="24" t="s">
        <v>86</v>
      </c>
      <c r="E174" s="22" t="s">
        <v>213</v>
      </c>
      <c r="F174" s="22">
        <v>242</v>
      </c>
      <c r="G174" s="33">
        <v>27.2</v>
      </c>
      <c r="H174" s="33">
        <v>48.6</v>
      </c>
    </row>
    <row r="175" spans="1:8" ht="31.5">
      <c r="A175" s="23" t="s">
        <v>97</v>
      </c>
      <c r="B175" s="24" t="s">
        <v>26</v>
      </c>
      <c r="C175" s="24" t="s">
        <v>194</v>
      </c>
      <c r="D175" s="24" t="s">
        <v>86</v>
      </c>
      <c r="E175" s="22" t="s">
        <v>213</v>
      </c>
      <c r="F175" s="40">
        <v>244</v>
      </c>
      <c r="G175" s="33">
        <v>68.7</v>
      </c>
      <c r="H175" s="33">
        <v>51.5</v>
      </c>
    </row>
    <row r="176" spans="1:8" ht="63">
      <c r="A176" s="30" t="s">
        <v>214</v>
      </c>
      <c r="B176" s="24" t="s">
        <v>26</v>
      </c>
      <c r="C176" s="24"/>
      <c r="D176" s="24"/>
      <c r="E176" s="31" t="s">
        <v>215</v>
      </c>
      <c r="F176" s="31"/>
      <c r="G176" s="117">
        <f>G177</f>
        <v>355.9</v>
      </c>
      <c r="H176" s="117">
        <f>H177</f>
        <v>382.4</v>
      </c>
    </row>
    <row r="177" spans="1:8" ht="15.75">
      <c r="A177" s="2" t="s">
        <v>6</v>
      </c>
      <c r="B177" s="24" t="s">
        <v>26</v>
      </c>
      <c r="C177" s="24" t="s">
        <v>194</v>
      </c>
      <c r="D177" s="24" t="s">
        <v>86</v>
      </c>
      <c r="E177" s="22"/>
      <c r="F177" s="22"/>
      <c r="G177" s="33">
        <f>G178+G182+G184</f>
        <v>355.9</v>
      </c>
      <c r="H177" s="33">
        <f>H178+H182+H184</f>
        <v>382.4</v>
      </c>
    </row>
    <row r="178" spans="1:8" ht="15.75">
      <c r="A178" s="22" t="s">
        <v>216</v>
      </c>
      <c r="B178" s="24" t="s">
        <v>26</v>
      </c>
      <c r="C178" s="24" t="s">
        <v>194</v>
      </c>
      <c r="D178" s="24" t="s">
        <v>86</v>
      </c>
      <c r="E178" s="22" t="s">
        <v>217</v>
      </c>
      <c r="F178" s="22"/>
      <c r="G178" s="33">
        <f>G179+G180+G181</f>
        <v>148.2</v>
      </c>
      <c r="H178" s="33">
        <f>H179+H180+H181</f>
        <v>169</v>
      </c>
    </row>
    <row r="179" spans="1:8" ht="15.75">
      <c r="A179" s="2" t="s">
        <v>120</v>
      </c>
      <c r="B179" s="24" t="s">
        <v>26</v>
      </c>
      <c r="C179" s="24" t="s">
        <v>194</v>
      </c>
      <c r="D179" s="24" t="s">
        <v>86</v>
      </c>
      <c r="E179" s="22" t="s">
        <v>217</v>
      </c>
      <c r="F179" s="22">
        <v>112</v>
      </c>
      <c r="G179" s="33">
        <v>12</v>
      </c>
      <c r="H179" s="33">
        <v>14</v>
      </c>
    </row>
    <row r="180" spans="1:8" ht="31.5">
      <c r="A180" s="23" t="s">
        <v>96</v>
      </c>
      <c r="B180" s="24" t="s">
        <v>26</v>
      </c>
      <c r="C180" s="24" t="s">
        <v>194</v>
      </c>
      <c r="D180" s="24" t="s">
        <v>86</v>
      </c>
      <c r="E180" s="22" t="s">
        <v>217</v>
      </c>
      <c r="F180" s="22">
        <v>242</v>
      </c>
      <c r="G180" s="33">
        <v>17.2</v>
      </c>
      <c r="H180" s="33">
        <v>20</v>
      </c>
    </row>
    <row r="181" spans="1:8" ht="31.5">
      <c r="A181" s="23" t="s">
        <v>97</v>
      </c>
      <c r="B181" s="24" t="s">
        <v>26</v>
      </c>
      <c r="C181" s="24" t="s">
        <v>194</v>
      </c>
      <c r="D181" s="24" t="s">
        <v>86</v>
      </c>
      <c r="E181" s="22" t="s">
        <v>217</v>
      </c>
      <c r="F181" s="22">
        <v>244</v>
      </c>
      <c r="G181" s="33">
        <v>119</v>
      </c>
      <c r="H181" s="33">
        <v>135</v>
      </c>
    </row>
    <row r="182" spans="1:8" ht="15.75">
      <c r="A182" s="22" t="s">
        <v>218</v>
      </c>
      <c r="B182" s="24" t="s">
        <v>26</v>
      </c>
      <c r="C182" s="24" t="s">
        <v>194</v>
      </c>
      <c r="D182" s="24" t="s">
        <v>86</v>
      </c>
      <c r="E182" s="22" t="s">
        <v>219</v>
      </c>
      <c r="F182" s="22"/>
      <c r="G182" s="33">
        <f>G183</f>
        <v>81.8</v>
      </c>
      <c r="H182" s="33">
        <f>H183</f>
        <v>97</v>
      </c>
    </row>
    <row r="183" spans="1:8" ht="31.5">
      <c r="A183" s="23" t="s">
        <v>97</v>
      </c>
      <c r="B183" s="24" t="s">
        <v>26</v>
      </c>
      <c r="C183" s="24" t="s">
        <v>194</v>
      </c>
      <c r="D183" s="24" t="s">
        <v>86</v>
      </c>
      <c r="E183" s="22" t="s">
        <v>219</v>
      </c>
      <c r="F183" s="22">
        <v>244</v>
      </c>
      <c r="G183" s="33">
        <v>81.8</v>
      </c>
      <c r="H183" s="33">
        <v>97</v>
      </c>
    </row>
    <row r="184" spans="1:8" ht="31.5">
      <c r="A184" s="29" t="s">
        <v>201</v>
      </c>
      <c r="B184" s="24" t="s">
        <v>26</v>
      </c>
      <c r="C184" s="24" t="s">
        <v>194</v>
      </c>
      <c r="D184" s="24" t="s">
        <v>86</v>
      </c>
      <c r="E184" s="22" t="s">
        <v>220</v>
      </c>
      <c r="F184" s="22"/>
      <c r="G184" s="33">
        <f>G185+G186</f>
        <v>125.9</v>
      </c>
      <c r="H184" s="33">
        <f>H185+H186</f>
        <v>116.39999999999999</v>
      </c>
    </row>
    <row r="185" spans="1:8" ht="31.5">
      <c r="A185" s="23" t="s">
        <v>96</v>
      </c>
      <c r="B185" s="24" t="s">
        <v>26</v>
      </c>
      <c r="C185" s="24" t="s">
        <v>194</v>
      </c>
      <c r="D185" s="24" t="s">
        <v>86</v>
      </c>
      <c r="E185" s="22" t="s">
        <v>220</v>
      </c>
      <c r="F185" s="22">
        <v>242</v>
      </c>
      <c r="G185" s="33">
        <v>66.7</v>
      </c>
      <c r="H185" s="33">
        <v>41.3</v>
      </c>
    </row>
    <row r="186" spans="1:8" ht="31.5">
      <c r="A186" s="23" t="s">
        <v>97</v>
      </c>
      <c r="B186" s="24" t="s">
        <v>26</v>
      </c>
      <c r="C186" s="24" t="s">
        <v>194</v>
      </c>
      <c r="D186" s="24" t="s">
        <v>86</v>
      </c>
      <c r="E186" s="22" t="s">
        <v>220</v>
      </c>
      <c r="F186" s="22">
        <v>244</v>
      </c>
      <c r="G186" s="33">
        <v>59.2</v>
      </c>
      <c r="H186" s="33">
        <v>75.1</v>
      </c>
    </row>
    <row r="187" spans="1:8" ht="63">
      <c r="A187" s="44" t="s">
        <v>341</v>
      </c>
      <c r="B187" s="24" t="s">
        <v>26</v>
      </c>
      <c r="C187" s="45"/>
      <c r="D187" s="45"/>
      <c r="E187" s="22" t="s">
        <v>221</v>
      </c>
      <c r="F187" s="22"/>
      <c r="G187" s="33">
        <f>G188+G191+G194</f>
        <v>2005.5</v>
      </c>
      <c r="H187" s="33">
        <f>H188+H191+H194</f>
        <v>2065</v>
      </c>
    </row>
    <row r="188" spans="1:8" ht="47.25">
      <c r="A188" s="46" t="s">
        <v>23</v>
      </c>
      <c r="B188" s="24" t="s">
        <v>26</v>
      </c>
      <c r="C188" s="24" t="s">
        <v>87</v>
      </c>
      <c r="D188" s="24" t="s">
        <v>222</v>
      </c>
      <c r="E188" s="47"/>
      <c r="F188" s="47"/>
      <c r="G188" s="33">
        <f>G189</f>
        <v>870.5</v>
      </c>
      <c r="H188" s="33">
        <f>H189</f>
        <v>750</v>
      </c>
    </row>
    <row r="189" spans="1:8" ht="31.5">
      <c r="A189" s="44" t="s">
        <v>223</v>
      </c>
      <c r="B189" s="24" t="s">
        <v>26</v>
      </c>
      <c r="C189" s="24" t="s">
        <v>87</v>
      </c>
      <c r="D189" s="24" t="s">
        <v>222</v>
      </c>
      <c r="E189" s="22" t="s">
        <v>224</v>
      </c>
      <c r="F189" s="22"/>
      <c r="G189" s="33">
        <f>G190</f>
        <v>870.5</v>
      </c>
      <c r="H189" s="33">
        <f>H190</f>
        <v>750</v>
      </c>
    </row>
    <row r="190" spans="1:8" ht="31.5">
      <c r="A190" s="23" t="s">
        <v>97</v>
      </c>
      <c r="B190" s="24" t="s">
        <v>26</v>
      </c>
      <c r="C190" s="24" t="s">
        <v>87</v>
      </c>
      <c r="D190" s="24" t="s">
        <v>222</v>
      </c>
      <c r="E190" s="22" t="s">
        <v>224</v>
      </c>
      <c r="F190" s="22">
        <v>244</v>
      </c>
      <c r="G190" s="33">
        <v>870.5</v>
      </c>
      <c r="H190" s="33">
        <v>750</v>
      </c>
    </row>
    <row r="191" spans="1:8" ht="15.75">
      <c r="A191" s="23" t="s">
        <v>1</v>
      </c>
      <c r="B191" s="24" t="s">
        <v>26</v>
      </c>
      <c r="C191" s="24" t="s">
        <v>86</v>
      </c>
      <c r="D191" s="24" t="s">
        <v>125</v>
      </c>
      <c r="E191" s="22"/>
      <c r="F191" s="22"/>
      <c r="G191" s="33">
        <f>G192</f>
        <v>250</v>
      </c>
      <c r="H191" s="33">
        <f>H192</f>
        <v>300</v>
      </c>
    </row>
    <row r="192" spans="1:8" ht="31.5">
      <c r="A192" s="44" t="s">
        <v>223</v>
      </c>
      <c r="B192" s="24" t="s">
        <v>26</v>
      </c>
      <c r="C192" s="24" t="s">
        <v>86</v>
      </c>
      <c r="D192" s="24" t="s">
        <v>125</v>
      </c>
      <c r="E192" s="22" t="s">
        <v>224</v>
      </c>
      <c r="F192" s="22"/>
      <c r="G192" s="33">
        <f>G193</f>
        <v>250</v>
      </c>
      <c r="H192" s="33">
        <f>H193</f>
        <v>300</v>
      </c>
    </row>
    <row r="193" spans="1:8" ht="31.5">
      <c r="A193" s="23" t="s">
        <v>97</v>
      </c>
      <c r="B193" s="24" t="s">
        <v>26</v>
      </c>
      <c r="C193" s="24" t="s">
        <v>86</v>
      </c>
      <c r="D193" s="24" t="s">
        <v>125</v>
      </c>
      <c r="E193" s="22" t="s">
        <v>224</v>
      </c>
      <c r="F193" s="22">
        <v>244</v>
      </c>
      <c r="G193" s="33">
        <v>250</v>
      </c>
      <c r="H193" s="33">
        <v>300</v>
      </c>
    </row>
    <row r="194" spans="1:8" ht="47.25">
      <c r="A194" s="46" t="s">
        <v>23</v>
      </c>
      <c r="B194" s="24" t="s">
        <v>26</v>
      </c>
      <c r="C194" s="24" t="s">
        <v>87</v>
      </c>
      <c r="D194" s="24" t="s">
        <v>222</v>
      </c>
      <c r="E194" s="22"/>
      <c r="F194" s="22"/>
      <c r="G194" s="33">
        <f>G195+G197+G199</f>
        <v>885</v>
      </c>
      <c r="H194" s="33">
        <f>H195+H197+H199</f>
        <v>1015</v>
      </c>
    </row>
    <row r="195" spans="1:8" ht="15.75">
      <c r="A195" s="44" t="s">
        <v>225</v>
      </c>
      <c r="B195" s="24" t="s">
        <v>26</v>
      </c>
      <c r="C195" s="24" t="s">
        <v>87</v>
      </c>
      <c r="D195" s="24" t="s">
        <v>222</v>
      </c>
      <c r="E195" s="22" t="s">
        <v>226</v>
      </c>
      <c r="F195" s="22"/>
      <c r="G195" s="33">
        <f>G196</f>
        <v>200</v>
      </c>
      <c r="H195" s="33">
        <f>H196</f>
        <v>210</v>
      </c>
    </row>
    <row r="196" spans="1:8" ht="31.5">
      <c r="A196" s="23" t="s">
        <v>97</v>
      </c>
      <c r="B196" s="24" t="s">
        <v>26</v>
      </c>
      <c r="C196" s="24" t="s">
        <v>87</v>
      </c>
      <c r="D196" s="24" t="s">
        <v>222</v>
      </c>
      <c r="E196" s="22" t="s">
        <v>226</v>
      </c>
      <c r="F196" s="22">
        <v>244</v>
      </c>
      <c r="G196" s="33">
        <v>200</v>
      </c>
      <c r="H196" s="33">
        <v>210</v>
      </c>
    </row>
    <row r="197" spans="1:8" ht="15.75">
      <c r="A197" s="44" t="s">
        <v>227</v>
      </c>
      <c r="B197" s="24" t="s">
        <v>26</v>
      </c>
      <c r="C197" s="24" t="s">
        <v>87</v>
      </c>
      <c r="D197" s="24" t="s">
        <v>222</v>
      </c>
      <c r="E197" s="22" t="s">
        <v>228</v>
      </c>
      <c r="F197" s="22"/>
      <c r="G197" s="33">
        <f>G198</f>
        <v>475</v>
      </c>
      <c r="H197" s="33">
        <f>H198</f>
        <v>575</v>
      </c>
    </row>
    <row r="198" spans="1:8" ht="31.5">
      <c r="A198" s="23" t="s">
        <v>97</v>
      </c>
      <c r="B198" s="24" t="s">
        <v>26</v>
      </c>
      <c r="C198" s="24" t="s">
        <v>87</v>
      </c>
      <c r="D198" s="24" t="s">
        <v>222</v>
      </c>
      <c r="E198" s="22" t="s">
        <v>228</v>
      </c>
      <c r="F198" s="22">
        <v>244</v>
      </c>
      <c r="G198" s="33">
        <v>475</v>
      </c>
      <c r="H198" s="33">
        <v>575</v>
      </c>
    </row>
    <row r="199" spans="1:8" ht="15.75">
      <c r="A199" s="44" t="s">
        <v>229</v>
      </c>
      <c r="B199" s="24" t="s">
        <v>26</v>
      </c>
      <c r="C199" s="24" t="s">
        <v>87</v>
      </c>
      <c r="D199" s="24" t="s">
        <v>222</v>
      </c>
      <c r="E199" s="22" t="s">
        <v>230</v>
      </c>
      <c r="F199" s="22"/>
      <c r="G199" s="33">
        <f>G200</f>
        <v>210</v>
      </c>
      <c r="H199" s="33">
        <f>H200</f>
        <v>230</v>
      </c>
    </row>
    <row r="200" spans="1:8" ht="31.5">
      <c r="A200" s="23" t="s">
        <v>97</v>
      </c>
      <c r="B200" s="24" t="s">
        <v>26</v>
      </c>
      <c r="C200" s="24" t="s">
        <v>87</v>
      </c>
      <c r="D200" s="24" t="s">
        <v>222</v>
      </c>
      <c r="E200" s="22" t="s">
        <v>230</v>
      </c>
      <c r="F200" s="22">
        <v>244</v>
      </c>
      <c r="G200" s="33">
        <v>210</v>
      </c>
      <c r="H200" s="33">
        <v>230</v>
      </c>
    </row>
    <row r="201" spans="1:8" ht="48.75" customHeight="1">
      <c r="A201" s="29" t="s">
        <v>340</v>
      </c>
      <c r="B201" s="24" t="s">
        <v>26</v>
      </c>
      <c r="C201" s="24"/>
      <c r="D201" s="24"/>
      <c r="E201" s="22" t="s">
        <v>231</v>
      </c>
      <c r="F201" s="22"/>
      <c r="G201" s="33">
        <f>G202+G205+G208</f>
        <v>16096</v>
      </c>
      <c r="H201" s="33">
        <f>H202+H205+H208</f>
        <v>17675.8</v>
      </c>
    </row>
    <row r="202" spans="1:8" ht="15.75">
      <c r="A202" s="23" t="s">
        <v>5</v>
      </c>
      <c r="B202" s="24"/>
      <c r="C202" s="24" t="s">
        <v>109</v>
      </c>
      <c r="D202" s="24" t="s">
        <v>87</v>
      </c>
      <c r="E202" s="47"/>
      <c r="F202" s="22"/>
      <c r="G202" s="33">
        <f>G203</f>
        <v>1596</v>
      </c>
      <c r="H202" s="33">
        <f>H203</f>
        <v>1675.8</v>
      </c>
    </row>
    <row r="203" spans="1:8" ht="15.75">
      <c r="A203" s="22" t="s">
        <v>232</v>
      </c>
      <c r="B203" s="24" t="s">
        <v>26</v>
      </c>
      <c r="C203" s="24" t="s">
        <v>109</v>
      </c>
      <c r="D203" s="24" t="s">
        <v>87</v>
      </c>
      <c r="E203" s="22" t="s">
        <v>233</v>
      </c>
      <c r="F203" s="22"/>
      <c r="G203" s="33">
        <f>G204</f>
        <v>1596</v>
      </c>
      <c r="H203" s="33">
        <f>H204</f>
        <v>1675.8</v>
      </c>
    </row>
    <row r="204" spans="1:8" ht="31.5">
      <c r="A204" s="23" t="s">
        <v>97</v>
      </c>
      <c r="B204" s="24" t="s">
        <v>26</v>
      </c>
      <c r="C204" s="24" t="s">
        <v>109</v>
      </c>
      <c r="D204" s="24" t="s">
        <v>87</v>
      </c>
      <c r="E204" s="22" t="s">
        <v>233</v>
      </c>
      <c r="F204" s="22">
        <v>244</v>
      </c>
      <c r="G204" s="33">
        <v>1596</v>
      </c>
      <c r="H204" s="33">
        <v>1675.8</v>
      </c>
    </row>
    <row r="205" spans="1:8" ht="15.75">
      <c r="A205" s="2" t="s">
        <v>53</v>
      </c>
      <c r="B205" s="24"/>
      <c r="C205" s="24" t="s">
        <v>106</v>
      </c>
      <c r="D205" s="24" t="s">
        <v>222</v>
      </c>
      <c r="E205" s="22"/>
      <c r="F205" s="22"/>
      <c r="G205" s="33">
        <f>G206</f>
        <v>7000</v>
      </c>
      <c r="H205" s="33">
        <f>H206</f>
        <v>7500</v>
      </c>
    </row>
    <row r="206" spans="1:8" ht="15.75">
      <c r="A206" s="22" t="s">
        <v>234</v>
      </c>
      <c r="B206" s="24" t="s">
        <v>26</v>
      </c>
      <c r="C206" s="24" t="s">
        <v>106</v>
      </c>
      <c r="D206" s="24" t="s">
        <v>222</v>
      </c>
      <c r="E206" s="22" t="s">
        <v>235</v>
      </c>
      <c r="F206" s="22"/>
      <c r="G206" s="33">
        <f>G207</f>
        <v>7000</v>
      </c>
      <c r="H206" s="33">
        <f>H207</f>
        <v>7500</v>
      </c>
    </row>
    <row r="207" spans="1:8" ht="31.5">
      <c r="A207" s="23" t="s">
        <v>97</v>
      </c>
      <c r="B207" s="24" t="s">
        <v>26</v>
      </c>
      <c r="C207" s="24" t="s">
        <v>106</v>
      </c>
      <c r="D207" s="24" t="s">
        <v>222</v>
      </c>
      <c r="E207" s="22" t="s">
        <v>235</v>
      </c>
      <c r="F207" s="22">
        <v>244</v>
      </c>
      <c r="G207" s="33">
        <v>7000</v>
      </c>
      <c r="H207" s="33">
        <v>7500</v>
      </c>
    </row>
    <row r="208" spans="1:8" ht="15.75">
      <c r="A208" s="23" t="s">
        <v>5</v>
      </c>
      <c r="B208" s="24" t="s">
        <v>26</v>
      </c>
      <c r="C208" s="24" t="s">
        <v>109</v>
      </c>
      <c r="D208" s="24" t="s">
        <v>87</v>
      </c>
      <c r="E208" s="22"/>
      <c r="F208" s="22"/>
      <c r="G208" s="33">
        <f>G209</f>
        <v>7500</v>
      </c>
      <c r="H208" s="33">
        <f>H209</f>
        <v>8500</v>
      </c>
    </row>
    <row r="209" spans="1:8" ht="15.75">
      <c r="A209" s="22" t="s">
        <v>236</v>
      </c>
      <c r="B209" s="24" t="s">
        <v>26</v>
      </c>
      <c r="C209" s="24" t="s">
        <v>109</v>
      </c>
      <c r="D209" s="24" t="s">
        <v>87</v>
      </c>
      <c r="E209" s="22" t="s">
        <v>237</v>
      </c>
      <c r="F209" s="22" t="s">
        <v>238</v>
      </c>
      <c r="G209" s="33">
        <f>G210+G211</f>
        <v>7500</v>
      </c>
      <c r="H209" s="33">
        <f>H210+H211</f>
        <v>8500</v>
      </c>
    </row>
    <row r="210" spans="1:8" ht="31.5">
      <c r="A210" s="2" t="s">
        <v>111</v>
      </c>
      <c r="B210" s="24" t="s">
        <v>26</v>
      </c>
      <c r="C210" s="24" t="s">
        <v>109</v>
      </c>
      <c r="D210" s="24" t="s">
        <v>87</v>
      </c>
      <c r="E210" s="22" t="s">
        <v>237</v>
      </c>
      <c r="F210" s="22">
        <v>243</v>
      </c>
      <c r="G210" s="33">
        <v>1000</v>
      </c>
      <c r="H210" s="33">
        <v>1500</v>
      </c>
    </row>
    <row r="211" spans="1:8" ht="31.5">
      <c r="A211" s="23" t="s">
        <v>97</v>
      </c>
      <c r="B211" s="24" t="s">
        <v>26</v>
      </c>
      <c r="C211" s="24" t="s">
        <v>109</v>
      </c>
      <c r="D211" s="24" t="s">
        <v>87</v>
      </c>
      <c r="E211" s="22" t="s">
        <v>237</v>
      </c>
      <c r="F211" s="22">
        <v>244</v>
      </c>
      <c r="G211" s="33">
        <v>6500</v>
      </c>
      <c r="H211" s="33">
        <v>7000</v>
      </c>
    </row>
    <row r="212" spans="1:8" ht="78.75" hidden="1">
      <c r="A212" s="29" t="s">
        <v>239</v>
      </c>
      <c r="B212" s="24" t="s">
        <v>26</v>
      </c>
      <c r="C212" s="24"/>
      <c r="D212" s="24"/>
      <c r="E212" s="22" t="s">
        <v>240</v>
      </c>
      <c r="F212" s="22"/>
      <c r="G212" s="33">
        <f aca="true" t="shared" si="1" ref="G212:H214">G213</f>
        <v>0</v>
      </c>
      <c r="H212" s="33">
        <f t="shared" si="1"/>
        <v>0</v>
      </c>
    </row>
    <row r="213" spans="1:8" ht="15.75" hidden="1">
      <c r="A213" s="2" t="s">
        <v>2</v>
      </c>
      <c r="B213" s="24" t="s">
        <v>26</v>
      </c>
      <c r="C213" s="24" t="s">
        <v>106</v>
      </c>
      <c r="D213" s="24" t="s">
        <v>107</v>
      </c>
      <c r="E213" s="22"/>
      <c r="F213" s="22"/>
      <c r="G213" s="33">
        <f t="shared" si="1"/>
        <v>0</v>
      </c>
      <c r="H213" s="33">
        <f t="shared" si="1"/>
        <v>0</v>
      </c>
    </row>
    <row r="214" spans="1:8" ht="31.5" hidden="1">
      <c r="A214" s="29" t="s">
        <v>241</v>
      </c>
      <c r="B214" s="24" t="s">
        <v>26</v>
      </c>
      <c r="C214" s="24" t="s">
        <v>106</v>
      </c>
      <c r="D214" s="24" t="s">
        <v>107</v>
      </c>
      <c r="E214" s="22" t="s">
        <v>242</v>
      </c>
      <c r="F214" s="22"/>
      <c r="G214" s="33">
        <f t="shared" si="1"/>
        <v>0</v>
      </c>
      <c r="H214" s="33">
        <f t="shared" si="1"/>
        <v>0</v>
      </c>
    </row>
    <row r="215" spans="1:8" ht="15.75" hidden="1">
      <c r="A215" s="2" t="s">
        <v>143</v>
      </c>
      <c r="B215" s="24" t="s">
        <v>26</v>
      </c>
      <c r="C215" s="24" t="s">
        <v>106</v>
      </c>
      <c r="D215" s="24" t="s">
        <v>107</v>
      </c>
      <c r="E215" s="22" t="s">
        <v>242</v>
      </c>
      <c r="F215" s="22">
        <v>852</v>
      </c>
      <c r="G215" s="33">
        <v>0</v>
      </c>
      <c r="H215" s="33">
        <v>0</v>
      </c>
    </row>
    <row r="216" spans="1:8" ht="47.25">
      <c r="A216" s="23" t="s">
        <v>440</v>
      </c>
      <c r="B216" s="24" t="s">
        <v>26</v>
      </c>
      <c r="C216" s="74"/>
      <c r="D216" s="74"/>
      <c r="E216" s="73" t="s">
        <v>441</v>
      </c>
      <c r="F216" s="73"/>
      <c r="G216" s="33">
        <f aca="true" t="shared" si="2" ref="G216:H219">G217</f>
        <v>80</v>
      </c>
      <c r="H216" s="33">
        <f t="shared" si="2"/>
        <v>80</v>
      </c>
    </row>
    <row r="217" spans="1:8" ht="15.75">
      <c r="A217" s="2" t="s">
        <v>53</v>
      </c>
      <c r="B217" s="24" t="s">
        <v>26</v>
      </c>
      <c r="C217" s="74" t="s">
        <v>106</v>
      </c>
      <c r="D217" s="74" t="s">
        <v>222</v>
      </c>
      <c r="E217" s="73"/>
      <c r="F217" s="73"/>
      <c r="G217" s="33">
        <f t="shared" si="2"/>
        <v>80</v>
      </c>
      <c r="H217" s="33">
        <f t="shared" si="2"/>
        <v>80</v>
      </c>
    </row>
    <row r="218" spans="1:8" ht="15.75">
      <c r="A218" s="2" t="s">
        <v>443</v>
      </c>
      <c r="B218" s="24" t="s">
        <v>26</v>
      </c>
      <c r="C218" s="74" t="s">
        <v>106</v>
      </c>
      <c r="D218" s="74" t="s">
        <v>222</v>
      </c>
      <c r="E218" s="75" t="s">
        <v>444</v>
      </c>
      <c r="F218" s="73"/>
      <c r="G218" s="33">
        <f t="shared" si="2"/>
        <v>80</v>
      </c>
      <c r="H218" s="33">
        <f t="shared" si="2"/>
        <v>80</v>
      </c>
    </row>
    <row r="219" spans="1:8" ht="15.75">
      <c r="A219" s="23" t="s">
        <v>442</v>
      </c>
      <c r="B219" s="24" t="s">
        <v>26</v>
      </c>
      <c r="C219" s="74" t="s">
        <v>106</v>
      </c>
      <c r="D219" s="74" t="s">
        <v>222</v>
      </c>
      <c r="E219" s="73" t="s">
        <v>445</v>
      </c>
      <c r="F219" s="73"/>
      <c r="G219" s="33">
        <f t="shared" si="2"/>
        <v>80</v>
      </c>
      <c r="H219" s="33">
        <f t="shared" si="2"/>
        <v>80</v>
      </c>
    </row>
    <row r="220" spans="1:8" ht="31.5">
      <c r="A220" s="23" t="s">
        <v>97</v>
      </c>
      <c r="B220" s="24" t="s">
        <v>26</v>
      </c>
      <c r="C220" s="74" t="s">
        <v>106</v>
      </c>
      <c r="D220" s="74" t="s">
        <v>222</v>
      </c>
      <c r="E220" s="73" t="s">
        <v>445</v>
      </c>
      <c r="F220" s="73">
        <v>244</v>
      </c>
      <c r="G220" s="33">
        <v>80</v>
      </c>
      <c r="H220" s="33">
        <v>80</v>
      </c>
    </row>
    <row r="221" spans="1:8" ht="15.75">
      <c r="A221" s="23" t="s">
        <v>21</v>
      </c>
      <c r="B221" s="24" t="s">
        <v>26</v>
      </c>
      <c r="C221" s="24"/>
      <c r="D221" s="24"/>
      <c r="E221" s="48" t="s">
        <v>84</v>
      </c>
      <c r="F221" s="25"/>
      <c r="G221" s="49">
        <f>G222+G226+G235</f>
        <v>13307</v>
      </c>
      <c r="H221" s="49">
        <f>H222+H226+H235</f>
        <v>13943.2</v>
      </c>
    </row>
    <row r="222" spans="1:8" ht="47.25">
      <c r="A222" s="27" t="s">
        <v>243</v>
      </c>
      <c r="B222" s="24" t="s">
        <v>26</v>
      </c>
      <c r="C222" s="24"/>
      <c r="D222" s="24"/>
      <c r="E222" s="50" t="s">
        <v>244</v>
      </c>
      <c r="F222" s="51"/>
      <c r="G222" s="52">
        <f aca="true" t="shared" si="3" ref="G222:H224">G223</f>
        <v>1575.9</v>
      </c>
      <c r="H222" s="52">
        <f t="shared" si="3"/>
        <v>1654.7</v>
      </c>
    </row>
    <row r="223" spans="1:8" ht="47.25">
      <c r="A223" s="23" t="s">
        <v>245</v>
      </c>
      <c r="B223" s="24" t="s">
        <v>26</v>
      </c>
      <c r="C223" s="24" t="s">
        <v>86</v>
      </c>
      <c r="D223" s="24" t="s">
        <v>106</v>
      </c>
      <c r="E223" s="53"/>
      <c r="F223" s="54"/>
      <c r="G223" s="49">
        <f t="shared" si="3"/>
        <v>1575.9</v>
      </c>
      <c r="H223" s="49">
        <f t="shared" si="3"/>
        <v>1654.7</v>
      </c>
    </row>
    <row r="224" spans="1:8" ht="63">
      <c r="A224" s="23" t="s">
        <v>246</v>
      </c>
      <c r="B224" s="24" t="s">
        <v>26</v>
      </c>
      <c r="C224" s="24" t="s">
        <v>86</v>
      </c>
      <c r="D224" s="24" t="s">
        <v>106</v>
      </c>
      <c r="E224" s="55" t="s">
        <v>247</v>
      </c>
      <c r="F224" s="56"/>
      <c r="G224" s="49">
        <f t="shared" si="3"/>
        <v>1575.9</v>
      </c>
      <c r="H224" s="49">
        <f t="shared" si="3"/>
        <v>1654.7</v>
      </c>
    </row>
    <row r="225" spans="1:8" ht="31.5">
      <c r="A225" s="23" t="s">
        <v>89</v>
      </c>
      <c r="B225" s="24" t="s">
        <v>26</v>
      </c>
      <c r="C225" s="24" t="s">
        <v>86</v>
      </c>
      <c r="D225" s="24" t="s">
        <v>106</v>
      </c>
      <c r="E225" s="55" t="s">
        <v>247</v>
      </c>
      <c r="F225" s="56">
        <v>121</v>
      </c>
      <c r="G225" s="33">
        <v>1575.9</v>
      </c>
      <c r="H225" s="33">
        <v>1654.7</v>
      </c>
    </row>
    <row r="226" spans="1:8" ht="31.5">
      <c r="A226" s="27" t="s">
        <v>92</v>
      </c>
      <c r="B226" s="24" t="s">
        <v>26</v>
      </c>
      <c r="C226" s="24"/>
      <c r="D226" s="24"/>
      <c r="E226" s="50" t="s">
        <v>93</v>
      </c>
      <c r="F226" s="51"/>
      <c r="G226" s="52">
        <f>G227</f>
        <v>10701</v>
      </c>
      <c r="H226" s="52">
        <f>H227</f>
        <v>11258.4</v>
      </c>
    </row>
    <row r="227" spans="1:8" ht="47.25">
      <c r="A227" s="23" t="s">
        <v>245</v>
      </c>
      <c r="B227" s="24" t="s">
        <v>26</v>
      </c>
      <c r="C227" s="24" t="s">
        <v>86</v>
      </c>
      <c r="D227" s="24" t="s">
        <v>106</v>
      </c>
      <c r="E227" s="53"/>
      <c r="F227" s="54"/>
      <c r="G227" s="49">
        <f>G228+G230</f>
        <v>10701</v>
      </c>
      <c r="H227" s="49">
        <f>H228+H230</f>
        <v>11258.4</v>
      </c>
    </row>
    <row r="228" spans="1:8" ht="63">
      <c r="A228" s="23" t="s">
        <v>248</v>
      </c>
      <c r="B228" s="24" t="s">
        <v>26</v>
      </c>
      <c r="C228" s="24" t="s">
        <v>86</v>
      </c>
      <c r="D228" s="24" t="s">
        <v>106</v>
      </c>
      <c r="E228" s="55" t="s">
        <v>249</v>
      </c>
      <c r="F228" s="56"/>
      <c r="G228" s="49">
        <f>G229</f>
        <v>8177.4</v>
      </c>
      <c r="H228" s="49">
        <f>H229</f>
        <v>8586.3</v>
      </c>
    </row>
    <row r="229" spans="1:8" ht="31.5">
      <c r="A229" s="23" t="s">
        <v>89</v>
      </c>
      <c r="B229" s="24" t="s">
        <v>26</v>
      </c>
      <c r="C229" s="24" t="s">
        <v>86</v>
      </c>
      <c r="D229" s="24" t="s">
        <v>106</v>
      </c>
      <c r="E229" s="55" t="s">
        <v>249</v>
      </c>
      <c r="F229" s="56">
        <v>121</v>
      </c>
      <c r="G229" s="110">
        <v>8177.4</v>
      </c>
      <c r="H229" s="110">
        <v>8586.3</v>
      </c>
    </row>
    <row r="230" spans="1:8" ht="63">
      <c r="A230" s="23" t="s">
        <v>94</v>
      </c>
      <c r="B230" s="24" t="s">
        <v>26</v>
      </c>
      <c r="C230" s="24" t="s">
        <v>86</v>
      </c>
      <c r="D230" s="24" t="s">
        <v>106</v>
      </c>
      <c r="E230" s="55" t="s">
        <v>95</v>
      </c>
      <c r="F230" s="56"/>
      <c r="G230" s="49">
        <f>G231+G232+G233+G234</f>
        <v>2523.6</v>
      </c>
      <c r="H230" s="49">
        <f>H231+H232+H233+H234</f>
        <v>2672.1</v>
      </c>
    </row>
    <row r="231" spans="1:8" ht="31.5">
      <c r="A231" s="23" t="s">
        <v>91</v>
      </c>
      <c r="B231" s="24" t="s">
        <v>26</v>
      </c>
      <c r="C231" s="24" t="s">
        <v>86</v>
      </c>
      <c r="D231" s="24" t="s">
        <v>106</v>
      </c>
      <c r="E231" s="55" t="s">
        <v>95</v>
      </c>
      <c r="F231" s="56">
        <v>122</v>
      </c>
      <c r="G231" s="62">
        <v>60.5</v>
      </c>
      <c r="H231" s="62">
        <v>63.5</v>
      </c>
    </row>
    <row r="232" spans="1:8" ht="31.5">
      <c r="A232" s="23" t="s">
        <v>96</v>
      </c>
      <c r="B232" s="24" t="s">
        <v>26</v>
      </c>
      <c r="C232" s="24" t="s">
        <v>86</v>
      </c>
      <c r="D232" s="24" t="s">
        <v>106</v>
      </c>
      <c r="E232" s="55" t="s">
        <v>95</v>
      </c>
      <c r="F232" s="56">
        <v>242</v>
      </c>
      <c r="G232" s="62">
        <v>758.1</v>
      </c>
      <c r="H232" s="62">
        <v>803.6</v>
      </c>
    </row>
    <row r="233" spans="1:8" ht="31.5">
      <c r="A233" s="23" t="s">
        <v>97</v>
      </c>
      <c r="B233" s="24" t="s">
        <v>26</v>
      </c>
      <c r="C233" s="24" t="s">
        <v>86</v>
      </c>
      <c r="D233" s="24" t="s">
        <v>106</v>
      </c>
      <c r="E233" s="55" t="s">
        <v>95</v>
      </c>
      <c r="F233" s="56">
        <v>244</v>
      </c>
      <c r="G233" s="62">
        <v>1500</v>
      </c>
      <c r="H233" s="62">
        <v>1600</v>
      </c>
    </row>
    <row r="234" spans="1:8" ht="15.75">
      <c r="A234" s="23" t="s">
        <v>98</v>
      </c>
      <c r="B234" s="24" t="s">
        <v>26</v>
      </c>
      <c r="C234" s="24" t="s">
        <v>86</v>
      </c>
      <c r="D234" s="24" t="s">
        <v>106</v>
      </c>
      <c r="E234" s="55" t="s">
        <v>95</v>
      </c>
      <c r="F234" s="56">
        <v>852</v>
      </c>
      <c r="G234" s="62">
        <v>205</v>
      </c>
      <c r="H234" s="62">
        <v>205</v>
      </c>
    </row>
    <row r="235" spans="1:8" ht="31.5">
      <c r="A235" s="27" t="s">
        <v>250</v>
      </c>
      <c r="B235" s="24" t="s">
        <v>26</v>
      </c>
      <c r="C235" s="24" t="s">
        <v>86</v>
      </c>
      <c r="D235" s="24" t="s">
        <v>125</v>
      </c>
      <c r="E235" s="50" t="s">
        <v>251</v>
      </c>
      <c r="F235" s="51"/>
      <c r="G235" s="52">
        <f>G236+G241</f>
        <v>1030.1</v>
      </c>
      <c r="H235" s="52">
        <f>H236+H241</f>
        <v>1030.1</v>
      </c>
    </row>
    <row r="236" spans="1:8" ht="47.25">
      <c r="A236" s="23" t="s">
        <v>245</v>
      </c>
      <c r="B236" s="24" t="s">
        <v>26</v>
      </c>
      <c r="C236" s="24" t="s">
        <v>86</v>
      </c>
      <c r="D236" s="24" t="s">
        <v>125</v>
      </c>
      <c r="E236" s="53"/>
      <c r="F236" s="54"/>
      <c r="G236" s="49">
        <f>G237</f>
        <v>598.5</v>
      </c>
      <c r="H236" s="49">
        <f>H237</f>
        <v>598.5</v>
      </c>
    </row>
    <row r="237" spans="1:8" ht="63">
      <c r="A237" s="23" t="s">
        <v>252</v>
      </c>
      <c r="B237" s="24" t="s">
        <v>26</v>
      </c>
      <c r="C237" s="24" t="s">
        <v>86</v>
      </c>
      <c r="D237" s="24" t="s">
        <v>125</v>
      </c>
      <c r="E237" s="55" t="s">
        <v>253</v>
      </c>
      <c r="F237" s="56"/>
      <c r="G237" s="49">
        <f>G238+G240+G239</f>
        <v>598.5</v>
      </c>
      <c r="H237" s="49">
        <f>H238+H240+H239</f>
        <v>598.5</v>
      </c>
    </row>
    <row r="238" spans="1:8" ht="31.5">
      <c r="A238" s="23" t="s">
        <v>89</v>
      </c>
      <c r="B238" s="24" t="s">
        <v>26</v>
      </c>
      <c r="C238" s="24" t="s">
        <v>86</v>
      </c>
      <c r="D238" s="24" t="s">
        <v>125</v>
      </c>
      <c r="E238" s="55" t="s">
        <v>253</v>
      </c>
      <c r="F238" s="56">
        <v>121</v>
      </c>
      <c r="G238" s="62">
        <v>553.3</v>
      </c>
      <c r="H238" s="62">
        <v>553.3</v>
      </c>
    </row>
    <row r="239" spans="1:8" ht="31.5">
      <c r="A239" s="23" t="s">
        <v>96</v>
      </c>
      <c r="B239" s="24" t="s">
        <v>26</v>
      </c>
      <c r="C239" s="24" t="s">
        <v>86</v>
      </c>
      <c r="D239" s="24" t="s">
        <v>125</v>
      </c>
      <c r="E239" s="55" t="s">
        <v>253</v>
      </c>
      <c r="F239" s="56">
        <v>242</v>
      </c>
      <c r="G239" s="62">
        <v>16</v>
      </c>
      <c r="H239" s="62">
        <v>16</v>
      </c>
    </row>
    <row r="240" spans="1:8" ht="31.5">
      <c r="A240" s="23" t="s">
        <v>97</v>
      </c>
      <c r="B240" s="24" t="s">
        <v>26</v>
      </c>
      <c r="C240" s="24" t="s">
        <v>86</v>
      </c>
      <c r="D240" s="24" t="s">
        <v>125</v>
      </c>
      <c r="E240" s="55" t="s">
        <v>253</v>
      </c>
      <c r="F240" s="56">
        <v>244</v>
      </c>
      <c r="G240" s="49">
        <v>29.2</v>
      </c>
      <c r="H240" s="49">
        <v>29.2</v>
      </c>
    </row>
    <row r="241" spans="1:8" ht="15.75">
      <c r="A241" s="57" t="s">
        <v>56</v>
      </c>
      <c r="B241" s="24" t="s">
        <v>26</v>
      </c>
      <c r="C241" s="24" t="s">
        <v>113</v>
      </c>
      <c r="D241" s="24" t="s">
        <v>87</v>
      </c>
      <c r="E241" s="55"/>
      <c r="F241" s="56"/>
      <c r="G241" s="49">
        <f>G242</f>
        <v>431.59999999999997</v>
      </c>
      <c r="H241" s="49">
        <f>H242</f>
        <v>431.59999999999997</v>
      </c>
    </row>
    <row r="242" spans="1:8" ht="47.25">
      <c r="A242" s="23" t="s">
        <v>254</v>
      </c>
      <c r="B242" s="24" t="s">
        <v>26</v>
      </c>
      <c r="C242" s="24" t="s">
        <v>113</v>
      </c>
      <c r="D242" s="24" t="s">
        <v>87</v>
      </c>
      <c r="E242" s="55" t="s">
        <v>255</v>
      </c>
      <c r="F242" s="56"/>
      <c r="G242" s="49">
        <f>G243+G244+G245+G246</f>
        <v>431.59999999999997</v>
      </c>
      <c r="H242" s="49">
        <f>H243+H244+H245+H246</f>
        <v>431.59999999999997</v>
      </c>
    </row>
    <row r="243" spans="1:8" ht="31.5">
      <c r="A243" s="23" t="s">
        <v>89</v>
      </c>
      <c r="B243" s="24" t="s">
        <v>26</v>
      </c>
      <c r="C243" s="24" t="s">
        <v>113</v>
      </c>
      <c r="D243" s="24" t="s">
        <v>87</v>
      </c>
      <c r="E243" s="55" t="s">
        <v>255</v>
      </c>
      <c r="F243" s="56">
        <v>121</v>
      </c>
      <c r="G243" s="33">
        <v>396.9</v>
      </c>
      <c r="H243" s="33">
        <v>396.9</v>
      </c>
    </row>
    <row r="244" spans="1:8" ht="31.5">
      <c r="A244" s="23" t="s">
        <v>91</v>
      </c>
      <c r="B244" s="24" t="s">
        <v>26</v>
      </c>
      <c r="C244" s="24" t="s">
        <v>113</v>
      </c>
      <c r="D244" s="24" t="s">
        <v>87</v>
      </c>
      <c r="E244" s="55" t="s">
        <v>255</v>
      </c>
      <c r="F244" s="56">
        <v>122</v>
      </c>
      <c r="G244" s="49">
        <v>6</v>
      </c>
      <c r="H244" s="49">
        <v>6</v>
      </c>
    </row>
    <row r="245" spans="1:8" ht="31.5">
      <c r="A245" s="23" t="s">
        <v>96</v>
      </c>
      <c r="B245" s="24" t="s">
        <v>26</v>
      </c>
      <c r="C245" s="24" t="s">
        <v>113</v>
      </c>
      <c r="D245" s="24" t="s">
        <v>87</v>
      </c>
      <c r="E245" s="55" t="s">
        <v>255</v>
      </c>
      <c r="F245" s="56">
        <v>242</v>
      </c>
      <c r="G245" s="49">
        <v>15.5</v>
      </c>
      <c r="H245" s="49">
        <v>15.5</v>
      </c>
    </row>
    <row r="246" spans="1:8" ht="31.5">
      <c r="A246" s="23" t="s">
        <v>97</v>
      </c>
      <c r="B246" s="24" t="s">
        <v>26</v>
      </c>
      <c r="C246" s="24" t="s">
        <v>113</v>
      </c>
      <c r="D246" s="24" t="s">
        <v>87</v>
      </c>
      <c r="E246" s="55" t="s">
        <v>255</v>
      </c>
      <c r="F246" s="56">
        <v>244</v>
      </c>
      <c r="G246" s="49">
        <v>13.2</v>
      </c>
      <c r="H246" s="49">
        <v>13.2</v>
      </c>
    </row>
    <row r="247" spans="1:8" ht="63">
      <c r="A247" s="23" t="s">
        <v>99</v>
      </c>
      <c r="B247" s="24" t="s">
        <v>26</v>
      </c>
      <c r="C247" s="24"/>
      <c r="D247" s="24"/>
      <c r="E247" s="55" t="s">
        <v>100</v>
      </c>
      <c r="F247" s="56"/>
      <c r="G247" s="49">
        <f>G248</f>
        <v>14685.000000000002</v>
      </c>
      <c r="H247" s="49">
        <f>H248</f>
        <v>14866.8</v>
      </c>
    </row>
    <row r="248" spans="1:8" ht="15.75">
      <c r="A248" s="23" t="s">
        <v>101</v>
      </c>
      <c r="B248" s="24" t="s">
        <v>26</v>
      </c>
      <c r="C248" s="24"/>
      <c r="D248" s="24"/>
      <c r="E248" s="55" t="s">
        <v>102</v>
      </c>
      <c r="F248" s="56"/>
      <c r="G248" s="49">
        <f>G249+G256+G260+G263+G266+G269+G272+G275+G278+G281+G284+G287+G293+G290</f>
        <v>14685.000000000002</v>
      </c>
      <c r="H248" s="49">
        <f>H249+H256+H260+H263+H266+H269+H272+H275+H278+H281+H284+H287+H293+H290</f>
        <v>14866.8</v>
      </c>
    </row>
    <row r="249" spans="1:8" ht="78.75">
      <c r="A249" s="23" t="s">
        <v>256</v>
      </c>
      <c r="B249" s="24" t="s">
        <v>26</v>
      </c>
      <c r="C249" s="24"/>
      <c r="D249" s="24"/>
      <c r="E249" s="55" t="s">
        <v>257</v>
      </c>
      <c r="F249" s="56"/>
      <c r="G249" s="49">
        <f>G251+G252+G253+G254+G255</f>
        <v>11377.800000000001</v>
      </c>
      <c r="H249" s="49">
        <f>H251+H252+H253+H254+H255</f>
        <v>11975.599999999999</v>
      </c>
    </row>
    <row r="250" spans="1:8" ht="15.75">
      <c r="A250" s="23" t="s">
        <v>1</v>
      </c>
      <c r="B250" s="24" t="s">
        <v>26</v>
      </c>
      <c r="C250" s="24" t="s">
        <v>86</v>
      </c>
      <c r="D250" s="24" t="s">
        <v>125</v>
      </c>
      <c r="E250" s="55"/>
      <c r="F250" s="56"/>
      <c r="G250" s="49">
        <f>G249</f>
        <v>11377.800000000001</v>
      </c>
      <c r="H250" s="49">
        <f>H249</f>
        <v>11975.599999999999</v>
      </c>
    </row>
    <row r="251" spans="1:8" ht="31.5">
      <c r="A251" s="23" t="s">
        <v>119</v>
      </c>
      <c r="B251" s="24" t="s">
        <v>26</v>
      </c>
      <c r="C251" s="24" t="s">
        <v>86</v>
      </c>
      <c r="D251" s="24" t="s">
        <v>125</v>
      </c>
      <c r="E251" s="55" t="s">
        <v>257</v>
      </c>
      <c r="F251" s="56">
        <v>111</v>
      </c>
      <c r="G251" s="33">
        <v>8456.1</v>
      </c>
      <c r="H251" s="33">
        <v>8878.9</v>
      </c>
    </row>
    <row r="252" spans="1:8" ht="15.75">
      <c r="A252" s="2" t="s">
        <v>120</v>
      </c>
      <c r="B252" s="24" t="s">
        <v>26</v>
      </c>
      <c r="C252" s="24" t="s">
        <v>86</v>
      </c>
      <c r="D252" s="24" t="s">
        <v>125</v>
      </c>
      <c r="E252" s="55" t="s">
        <v>257</v>
      </c>
      <c r="F252" s="58">
        <v>112</v>
      </c>
      <c r="G252" s="62">
        <v>18.5</v>
      </c>
      <c r="H252" s="62">
        <v>19</v>
      </c>
    </row>
    <row r="253" spans="1:8" ht="31.5">
      <c r="A253" s="23" t="s">
        <v>96</v>
      </c>
      <c r="B253" s="24" t="s">
        <v>26</v>
      </c>
      <c r="C253" s="24" t="s">
        <v>86</v>
      </c>
      <c r="D253" s="24" t="s">
        <v>125</v>
      </c>
      <c r="E253" s="55" t="s">
        <v>257</v>
      </c>
      <c r="F253" s="56">
        <v>242</v>
      </c>
      <c r="G253" s="62">
        <v>1182.5</v>
      </c>
      <c r="H253" s="62">
        <v>1253.9</v>
      </c>
    </row>
    <row r="254" spans="1:8" ht="31.5">
      <c r="A254" s="23" t="s">
        <v>97</v>
      </c>
      <c r="B254" s="24" t="s">
        <v>26</v>
      </c>
      <c r="C254" s="24" t="s">
        <v>86</v>
      </c>
      <c r="D254" s="24" t="s">
        <v>125</v>
      </c>
      <c r="E254" s="55" t="s">
        <v>257</v>
      </c>
      <c r="F254" s="56">
        <v>244</v>
      </c>
      <c r="G254" s="62">
        <v>1718.7</v>
      </c>
      <c r="H254" s="62">
        <v>1821.8</v>
      </c>
    </row>
    <row r="255" spans="1:8" ht="15.75">
      <c r="A255" s="23" t="s">
        <v>98</v>
      </c>
      <c r="B255" s="24" t="s">
        <v>26</v>
      </c>
      <c r="C255" s="24" t="s">
        <v>86</v>
      </c>
      <c r="D255" s="24" t="s">
        <v>125</v>
      </c>
      <c r="E255" s="55" t="s">
        <v>257</v>
      </c>
      <c r="F255" s="56">
        <v>852</v>
      </c>
      <c r="G255" s="49">
        <v>2</v>
      </c>
      <c r="H255" s="49">
        <v>2</v>
      </c>
    </row>
    <row r="256" spans="1:8" ht="78.75">
      <c r="A256" s="23" t="s">
        <v>258</v>
      </c>
      <c r="B256" s="24" t="s">
        <v>26</v>
      </c>
      <c r="C256" s="59"/>
      <c r="D256" s="59"/>
      <c r="E256" s="55" t="s">
        <v>259</v>
      </c>
      <c r="F256" s="56"/>
      <c r="G256" s="49">
        <f>G258</f>
        <v>550</v>
      </c>
      <c r="H256" s="49">
        <f>H258</f>
        <v>600</v>
      </c>
    </row>
    <row r="257" spans="1:8" ht="15.75">
      <c r="A257" s="23" t="s">
        <v>22</v>
      </c>
      <c r="B257" s="24"/>
      <c r="C257" s="24" t="s">
        <v>86</v>
      </c>
      <c r="D257" s="24" t="s">
        <v>140</v>
      </c>
      <c r="E257" s="55"/>
      <c r="F257" s="56"/>
      <c r="G257" s="49">
        <f>G256</f>
        <v>550</v>
      </c>
      <c r="H257" s="49">
        <f>H256</f>
        <v>600</v>
      </c>
    </row>
    <row r="258" spans="1:8" ht="15.75">
      <c r="A258" s="23" t="s">
        <v>260</v>
      </c>
      <c r="B258" s="24" t="s">
        <v>26</v>
      </c>
      <c r="C258" s="24" t="s">
        <v>86</v>
      </c>
      <c r="D258" s="24" t="s">
        <v>140</v>
      </c>
      <c r="E258" s="55" t="s">
        <v>259</v>
      </c>
      <c r="F258" s="56">
        <v>870</v>
      </c>
      <c r="G258" s="62">
        <v>550</v>
      </c>
      <c r="H258" s="62">
        <v>600</v>
      </c>
    </row>
    <row r="259" spans="1:8" ht="15.75" hidden="1">
      <c r="A259" s="23" t="s">
        <v>1</v>
      </c>
      <c r="B259" s="24" t="s">
        <v>26</v>
      </c>
      <c r="C259" s="24" t="s">
        <v>86</v>
      </c>
      <c r="D259" s="24" t="s">
        <v>125</v>
      </c>
      <c r="E259" s="55"/>
      <c r="F259" s="56"/>
      <c r="G259" s="49"/>
      <c r="H259" s="49"/>
    </row>
    <row r="260" spans="1:8" ht="63" hidden="1">
      <c r="A260" s="23" t="s">
        <v>261</v>
      </c>
      <c r="B260" s="24" t="s">
        <v>26</v>
      </c>
      <c r="C260" s="24"/>
      <c r="D260" s="24"/>
      <c r="E260" s="55" t="s">
        <v>262</v>
      </c>
      <c r="F260" s="56"/>
      <c r="G260" s="49">
        <f>G262</f>
        <v>0</v>
      </c>
      <c r="H260" s="49">
        <f>H262</f>
        <v>0</v>
      </c>
    </row>
    <row r="261" spans="1:8" ht="15.75" hidden="1">
      <c r="A261" s="23" t="s">
        <v>1</v>
      </c>
      <c r="B261" s="24" t="s">
        <v>26</v>
      </c>
      <c r="C261" s="24" t="s">
        <v>86</v>
      </c>
      <c r="D261" s="24" t="s">
        <v>125</v>
      </c>
      <c r="E261" s="55"/>
      <c r="F261" s="56"/>
      <c r="G261" s="49">
        <f>G262</f>
        <v>0</v>
      </c>
      <c r="H261" s="49">
        <f>H262</f>
        <v>0</v>
      </c>
    </row>
    <row r="262" spans="1:8" ht="15.75" hidden="1">
      <c r="A262" s="23" t="s">
        <v>98</v>
      </c>
      <c r="B262" s="24" t="s">
        <v>26</v>
      </c>
      <c r="C262" s="24" t="s">
        <v>86</v>
      </c>
      <c r="D262" s="24" t="s">
        <v>125</v>
      </c>
      <c r="E262" s="55" t="s">
        <v>262</v>
      </c>
      <c r="F262" s="56">
        <v>852</v>
      </c>
      <c r="G262" s="62">
        <v>0</v>
      </c>
      <c r="H262" s="62">
        <v>0</v>
      </c>
    </row>
    <row r="263" spans="1:8" ht="94.5">
      <c r="A263" s="23" t="s">
        <v>263</v>
      </c>
      <c r="B263" s="24" t="s">
        <v>26</v>
      </c>
      <c r="C263" s="24"/>
      <c r="D263" s="24"/>
      <c r="E263" s="55" t="s">
        <v>264</v>
      </c>
      <c r="F263" s="56"/>
      <c r="G263" s="49">
        <f>G265</f>
        <v>250</v>
      </c>
      <c r="H263" s="49">
        <f>H265</f>
        <v>250</v>
      </c>
    </row>
    <row r="264" spans="1:8" ht="15.75">
      <c r="A264" s="23" t="s">
        <v>1</v>
      </c>
      <c r="B264" s="24" t="s">
        <v>26</v>
      </c>
      <c r="C264" s="24" t="s">
        <v>86</v>
      </c>
      <c r="D264" s="24" t="s">
        <v>125</v>
      </c>
      <c r="E264" s="55"/>
      <c r="F264" s="56"/>
      <c r="G264" s="49">
        <f>G265</f>
        <v>250</v>
      </c>
      <c r="H264" s="49">
        <f>H265</f>
        <v>250</v>
      </c>
    </row>
    <row r="265" spans="1:8" ht="31.5">
      <c r="A265" s="23" t="s">
        <v>97</v>
      </c>
      <c r="B265" s="24" t="s">
        <v>26</v>
      </c>
      <c r="C265" s="24" t="s">
        <v>86</v>
      </c>
      <c r="D265" s="24" t="s">
        <v>125</v>
      </c>
      <c r="E265" s="55" t="s">
        <v>264</v>
      </c>
      <c r="F265" s="56">
        <v>244</v>
      </c>
      <c r="G265" s="62">
        <v>250</v>
      </c>
      <c r="H265" s="62">
        <v>250</v>
      </c>
    </row>
    <row r="266" spans="1:8" ht="78.75">
      <c r="A266" s="23" t="s">
        <v>265</v>
      </c>
      <c r="B266" s="24" t="s">
        <v>26</v>
      </c>
      <c r="C266" s="24"/>
      <c r="D266" s="24"/>
      <c r="E266" s="55" t="s">
        <v>266</v>
      </c>
      <c r="F266" s="56"/>
      <c r="G266" s="49">
        <f>G268</f>
        <v>22</v>
      </c>
      <c r="H266" s="49">
        <f>H268</f>
        <v>24</v>
      </c>
    </row>
    <row r="267" spans="1:8" ht="15.75">
      <c r="A267" s="23" t="s">
        <v>1</v>
      </c>
      <c r="B267" s="24" t="s">
        <v>26</v>
      </c>
      <c r="C267" s="24" t="s">
        <v>86</v>
      </c>
      <c r="D267" s="24" t="s">
        <v>125</v>
      </c>
      <c r="E267" s="55"/>
      <c r="F267" s="56"/>
      <c r="G267" s="49">
        <f>G268</f>
        <v>22</v>
      </c>
      <c r="H267" s="49">
        <f>H268</f>
        <v>24</v>
      </c>
    </row>
    <row r="268" spans="1:8" ht="15.75">
      <c r="A268" s="23" t="s">
        <v>98</v>
      </c>
      <c r="B268" s="24" t="s">
        <v>26</v>
      </c>
      <c r="C268" s="24" t="s">
        <v>86</v>
      </c>
      <c r="D268" s="24" t="s">
        <v>125</v>
      </c>
      <c r="E268" s="55" t="s">
        <v>266</v>
      </c>
      <c r="F268" s="56">
        <v>852</v>
      </c>
      <c r="G268" s="110">
        <v>22</v>
      </c>
      <c r="H268" s="110">
        <v>24</v>
      </c>
    </row>
    <row r="269" spans="1:8" ht="78.75" hidden="1">
      <c r="A269" s="23" t="s">
        <v>267</v>
      </c>
      <c r="B269" s="24" t="s">
        <v>26</v>
      </c>
      <c r="C269" s="24"/>
      <c r="D269" s="24"/>
      <c r="E269" s="55" t="s">
        <v>268</v>
      </c>
      <c r="F269" s="56"/>
      <c r="G269" s="49">
        <f>G271</f>
        <v>0</v>
      </c>
      <c r="H269" s="49">
        <f>H271</f>
        <v>0</v>
      </c>
    </row>
    <row r="270" spans="1:8" ht="15.75" hidden="1">
      <c r="A270" s="23" t="s">
        <v>1</v>
      </c>
      <c r="B270" s="24" t="s">
        <v>26</v>
      </c>
      <c r="C270" s="24" t="s">
        <v>86</v>
      </c>
      <c r="D270" s="24" t="s">
        <v>125</v>
      </c>
      <c r="E270" s="55"/>
      <c r="F270" s="56"/>
      <c r="G270" s="49">
        <f>G271</f>
        <v>0</v>
      </c>
      <c r="H270" s="49">
        <f>H271</f>
        <v>0</v>
      </c>
    </row>
    <row r="271" spans="1:8" ht="31.5" hidden="1">
      <c r="A271" s="23" t="s">
        <v>97</v>
      </c>
      <c r="B271" s="24" t="s">
        <v>26</v>
      </c>
      <c r="C271" s="24" t="s">
        <v>86</v>
      </c>
      <c r="D271" s="24" t="s">
        <v>125</v>
      </c>
      <c r="E271" s="55" t="s">
        <v>268</v>
      </c>
      <c r="F271" s="56">
        <v>244</v>
      </c>
      <c r="G271" s="62">
        <v>0</v>
      </c>
      <c r="H271" s="62">
        <v>0</v>
      </c>
    </row>
    <row r="272" spans="1:8" ht="78.75">
      <c r="A272" s="23" t="s">
        <v>269</v>
      </c>
      <c r="B272" s="24" t="s">
        <v>26</v>
      </c>
      <c r="C272" s="24"/>
      <c r="D272" s="24"/>
      <c r="E272" s="55" t="s">
        <v>270</v>
      </c>
      <c r="F272" s="56"/>
      <c r="G272" s="49">
        <f>G274</f>
        <v>47.2</v>
      </c>
      <c r="H272" s="49">
        <f>H274</f>
        <v>47.2</v>
      </c>
    </row>
    <row r="273" spans="1:8" ht="15.75">
      <c r="A273" s="23" t="s">
        <v>1</v>
      </c>
      <c r="B273" s="24" t="s">
        <v>26</v>
      </c>
      <c r="C273" s="24" t="s">
        <v>86</v>
      </c>
      <c r="D273" s="24" t="s">
        <v>125</v>
      </c>
      <c r="E273" s="55"/>
      <c r="F273" s="56"/>
      <c r="G273" s="49">
        <f>G274</f>
        <v>47.2</v>
      </c>
      <c r="H273" s="49">
        <f>H274</f>
        <v>47.2</v>
      </c>
    </row>
    <row r="274" spans="1:8" ht="15.75">
      <c r="A274" s="23" t="s">
        <v>128</v>
      </c>
      <c r="B274" s="24" t="s">
        <v>26</v>
      </c>
      <c r="C274" s="24" t="s">
        <v>86</v>
      </c>
      <c r="D274" s="24" t="s">
        <v>125</v>
      </c>
      <c r="E274" s="55" t="s">
        <v>270</v>
      </c>
      <c r="F274" s="56">
        <v>350</v>
      </c>
      <c r="G274" s="110">
        <v>47.2</v>
      </c>
      <c r="H274" s="110">
        <v>47.2</v>
      </c>
    </row>
    <row r="275" spans="1:8" ht="78.75">
      <c r="A275" s="23" t="s">
        <v>271</v>
      </c>
      <c r="B275" s="24" t="s">
        <v>26</v>
      </c>
      <c r="C275" s="24"/>
      <c r="D275" s="24"/>
      <c r="E275" s="55" t="s">
        <v>272</v>
      </c>
      <c r="F275" s="56"/>
      <c r="G275" s="49">
        <f>G277</f>
        <v>230</v>
      </c>
      <c r="H275" s="49">
        <f>H277</f>
        <v>250</v>
      </c>
    </row>
    <row r="276" spans="1:8" ht="15.75">
      <c r="A276" s="23" t="s">
        <v>1</v>
      </c>
      <c r="B276" s="24" t="s">
        <v>26</v>
      </c>
      <c r="C276" s="24" t="s">
        <v>86</v>
      </c>
      <c r="D276" s="24" t="s">
        <v>125</v>
      </c>
      <c r="E276" s="55"/>
      <c r="F276" s="56"/>
      <c r="G276" s="49">
        <f>G277</f>
        <v>230</v>
      </c>
      <c r="H276" s="49">
        <f>H277</f>
        <v>250</v>
      </c>
    </row>
    <row r="277" spans="1:8" ht="31.5">
      <c r="A277" s="23" t="s">
        <v>97</v>
      </c>
      <c r="B277" s="24" t="s">
        <v>26</v>
      </c>
      <c r="C277" s="24" t="s">
        <v>86</v>
      </c>
      <c r="D277" s="24" t="s">
        <v>125</v>
      </c>
      <c r="E277" s="55" t="s">
        <v>272</v>
      </c>
      <c r="F277" s="56">
        <v>244</v>
      </c>
      <c r="G277" s="62">
        <v>230</v>
      </c>
      <c r="H277" s="62">
        <v>250</v>
      </c>
    </row>
    <row r="278" spans="1:8" ht="110.25">
      <c r="A278" s="23" t="s">
        <v>273</v>
      </c>
      <c r="B278" s="24" t="s">
        <v>26</v>
      </c>
      <c r="C278" s="24"/>
      <c r="D278" s="24"/>
      <c r="E278" s="55" t="s">
        <v>274</v>
      </c>
      <c r="F278" s="56"/>
      <c r="G278" s="49">
        <f>G280</f>
        <v>20</v>
      </c>
      <c r="H278" s="49">
        <f>H280</f>
        <v>20</v>
      </c>
    </row>
    <row r="279" spans="1:8" ht="15.75">
      <c r="A279" s="2" t="s">
        <v>24</v>
      </c>
      <c r="B279" s="24"/>
      <c r="C279" s="24" t="s">
        <v>106</v>
      </c>
      <c r="D279" s="24" t="s">
        <v>113</v>
      </c>
      <c r="E279" s="55"/>
      <c r="F279" s="56"/>
      <c r="G279" s="49">
        <f>G278</f>
        <v>20</v>
      </c>
      <c r="H279" s="49">
        <f>H278</f>
        <v>20</v>
      </c>
    </row>
    <row r="280" spans="1:8" ht="31.5">
      <c r="A280" s="23" t="s">
        <v>97</v>
      </c>
      <c r="B280" s="24" t="s">
        <v>26</v>
      </c>
      <c r="C280" s="24" t="s">
        <v>106</v>
      </c>
      <c r="D280" s="24" t="s">
        <v>113</v>
      </c>
      <c r="E280" s="55" t="s">
        <v>274</v>
      </c>
      <c r="F280" s="56">
        <v>244</v>
      </c>
      <c r="G280" s="49">
        <v>20</v>
      </c>
      <c r="H280" s="49">
        <v>20</v>
      </c>
    </row>
    <row r="281" spans="1:8" ht="78.75">
      <c r="A281" s="23" t="s">
        <v>275</v>
      </c>
      <c r="B281" s="24" t="s">
        <v>26</v>
      </c>
      <c r="C281" s="24"/>
      <c r="D281" s="24"/>
      <c r="E281" s="55" t="s">
        <v>276</v>
      </c>
      <c r="F281" s="56"/>
      <c r="G281" s="49">
        <f>G283</f>
        <v>600</v>
      </c>
      <c r="H281" s="49">
        <f>H283</f>
        <v>650</v>
      </c>
    </row>
    <row r="282" spans="1:8" ht="15.75">
      <c r="A282" s="23" t="s">
        <v>2</v>
      </c>
      <c r="B282" s="24" t="s">
        <v>26</v>
      </c>
      <c r="C282" s="24" t="s">
        <v>106</v>
      </c>
      <c r="D282" s="24" t="s">
        <v>107</v>
      </c>
      <c r="E282" s="55"/>
      <c r="F282" s="56"/>
      <c r="G282" s="49">
        <f>G283</f>
        <v>600</v>
      </c>
      <c r="H282" s="49">
        <f>H283</f>
        <v>650</v>
      </c>
    </row>
    <row r="283" spans="1:8" ht="31.5">
      <c r="A283" s="23" t="s">
        <v>97</v>
      </c>
      <c r="B283" s="24" t="s">
        <v>26</v>
      </c>
      <c r="C283" s="24" t="s">
        <v>106</v>
      </c>
      <c r="D283" s="24" t="s">
        <v>107</v>
      </c>
      <c r="E283" s="55" t="s">
        <v>276</v>
      </c>
      <c r="F283" s="56">
        <v>244</v>
      </c>
      <c r="G283" s="49">
        <v>600</v>
      </c>
      <c r="H283" s="49">
        <v>650</v>
      </c>
    </row>
    <row r="284" spans="1:8" ht="78.75">
      <c r="A284" s="23" t="s">
        <v>277</v>
      </c>
      <c r="B284" s="24" t="s">
        <v>26</v>
      </c>
      <c r="C284" s="24"/>
      <c r="D284" s="24"/>
      <c r="E284" s="55" t="s">
        <v>278</v>
      </c>
      <c r="F284" s="56"/>
      <c r="G284" s="49">
        <f>G286</f>
        <v>1000</v>
      </c>
      <c r="H284" s="49">
        <f>H286</f>
        <v>500</v>
      </c>
    </row>
    <row r="285" spans="1:8" ht="15.75">
      <c r="A285" s="23" t="s">
        <v>2</v>
      </c>
      <c r="B285" s="24" t="s">
        <v>26</v>
      </c>
      <c r="C285" s="24" t="s">
        <v>106</v>
      </c>
      <c r="D285" s="24" t="s">
        <v>107</v>
      </c>
      <c r="E285" s="55"/>
      <c r="F285" s="56"/>
      <c r="G285" s="49">
        <f>G286</f>
        <v>1000</v>
      </c>
      <c r="H285" s="49">
        <f>H286</f>
        <v>500</v>
      </c>
    </row>
    <row r="286" spans="1:8" ht="31.5">
      <c r="A286" s="23" t="s">
        <v>97</v>
      </c>
      <c r="B286" s="24" t="s">
        <v>26</v>
      </c>
      <c r="C286" s="24" t="s">
        <v>106</v>
      </c>
      <c r="D286" s="24" t="s">
        <v>107</v>
      </c>
      <c r="E286" s="55" t="s">
        <v>278</v>
      </c>
      <c r="F286" s="56">
        <v>244</v>
      </c>
      <c r="G286" s="49">
        <v>1000</v>
      </c>
      <c r="H286" s="49">
        <v>500</v>
      </c>
    </row>
    <row r="287" spans="1:8" ht="78.75">
      <c r="A287" s="23" t="s">
        <v>279</v>
      </c>
      <c r="B287" s="24" t="s">
        <v>26</v>
      </c>
      <c r="C287" s="24"/>
      <c r="D287" s="24"/>
      <c r="E287" s="55" t="s">
        <v>104</v>
      </c>
      <c r="F287" s="56"/>
      <c r="G287" s="49">
        <f>G289</f>
        <v>88</v>
      </c>
      <c r="H287" s="49">
        <f>H289</f>
        <v>100</v>
      </c>
    </row>
    <row r="288" spans="1:8" ht="15.75">
      <c r="A288" s="2" t="s">
        <v>7</v>
      </c>
      <c r="B288" s="24" t="s">
        <v>26</v>
      </c>
      <c r="C288" s="24" t="s">
        <v>187</v>
      </c>
      <c r="D288" s="24" t="s">
        <v>87</v>
      </c>
      <c r="E288" s="55"/>
      <c r="F288" s="56"/>
      <c r="G288" s="49">
        <f>G287</f>
        <v>88</v>
      </c>
      <c r="H288" s="49">
        <f>H287</f>
        <v>100</v>
      </c>
    </row>
    <row r="289" spans="1:8" ht="31.5">
      <c r="A289" s="2" t="s">
        <v>280</v>
      </c>
      <c r="B289" s="24" t="s">
        <v>26</v>
      </c>
      <c r="C289" s="24" t="s">
        <v>187</v>
      </c>
      <c r="D289" s="24" t="s">
        <v>87</v>
      </c>
      <c r="E289" s="55" t="s">
        <v>104</v>
      </c>
      <c r="F289" s="56">
        <v>321</v>
      </c>
      <c r="G289" s="110">
        <v>88</v>
      </c>
      <c r="H289" s="110">
        <v>100</v>
      </c>
    </row>
    <row r="290" spans="1:8" ht="47.25">
      <c r="A290" s="8" t="s">
        <v>333</v>
      </c>
      <c r="B290" s="24" t="s">
        <v>26</v>
      </c>
      <c r="C290" s="74"/>
      <c r="D290" s="74"/>
      <c r="E290" s="55" t="s">
        <v>334</v>
      </c>
      <c r="F290" s="55"/>
      <c r="G290" s="49">
        <f>G291</f>
        <v>500</v>
      </c>
      <c r="H290" s="49">
        <f>H291</f>
        <v>450</v>
      </c>
    </row>
    <row r="291" spans="1:8" ht="15.75">
      <c r="A291" s="35" t="s">
        <v>4</v>
      </c>
      <c r="B291" s="24" t="s">
        <v>26</v>
      </c>
      <c r="C291" s="74" t="s">
        <v>109</v>
      </c>
      <c r="D291" s="74" t="s">
        <v>113</v>
      </c>
      <c r="E291" s="55" t="s">
        <v>334</v>
      </c>
      <c r="F291" s="55"/>
      <c r="G291" s="49">
        <v>500</v>
      </c>
      <c r="H291" s="49">
        <v>450</v>
      </c>
    </row>
    <row r="292" spans="1:8" ht="47.25">
      <c r="A292" s="8" t="s">
        <v>117</v>
      </c>
      <c r="B292" s="24" t="s">
        <v>26</v>
      </c>
      <c r="C292" s="74" t="s">
        <v>109</v>
      </c>
      <c r="D292" s="74" t="s">
        <v>113</v>
      </c>
      <c r="E292" s="55" t="s">
        <v>334</v>
      </c>
      <c r="F292" s="55">
        <v>810</v>
      </c>
      <c r="G292" s="49">
        <v>1500</v>
      </c>
      <c r="H292" s="49">
        <v>750</v>
      </c>
    </row>
    <row r="293" spans="1:8" ht="62.25" customHeight="1" hidden="1">
      <c r="A293" s="2" t="s">
        <v>281</v>
      </c>
      <c r="B293" s="24" t="s">
        <v>26</v>
      </c>
      <c r="C293" s="24"/>
      <c r="D293" s="24"/>
      <c r="E293" s="55" t="s">
        <v>282</v>
      </c>
      <c r="F293" s="56"/>
      <c r="G293" s="49">
        <f>G295</f>
        <v>0</v>
      </c>
      <c r="H293" s="49">
        <f>H295</f>
        <v>0</v>
      </c>
    </row>
    <row r="294" spans="1:8" ht="15.75" hidden="1">
      <c r="A294" s="2" t="s">
        <v>283</v>
      </c>
      <c r="B294" s="24" t="s">
        <v>26</v>
      </c>
      <c r="C294" s="24" t="s">
        <v>86</v>
      </c>
      <c r="D294" s="24" t="s">
        <v>149</v>
      </c>
      <c r="E294" s="55"/>
      <c r="F294" s="56"/>
      <c r="G294" s="49">
        <f>G293</f>
        <v>0</v>
      </c>
      <c r="H294" s="49">
        <f>H293</f>
        <v>0</v>
      </c>
    </row>
    <row r="295" spans="1:8" ht="15.75" hidden="1">
      <c r="A295" s="2" t="s">
        <v>284</v>
      </c>
      <c r="B295" s="24" t="s">
        <v>26</v>
      </c>
      <c r="C295" s="24" t="s">
        <v>86</v>
      </c>
      <c r="D295" s="24" t="s">
        <v>149</v>
      </c>
      <c r="E295" s="55" t="s">
        <v>282</v>
      </c>
      <c r="F295" s="56">
        <v>520</v>
      </c>
      <c r="G295" s="49">
        <v>0</v>
      </c>
      <c r="H295" s="49">
        <v>0</v>
      </c>
    </row>
    <row r="296" spans="1:8" ht="15.75">
      <c r="A296" s="60" t="s">
        <v>285</v>
      </c>
      <c r="B296" s="61"/>
      <c r="C296" s="61"/>
      <c r="D296" s="61"/>
      <c r="E296" s="18"/>
      <c r="F296" s="18"/>
      <c r="G296" s="66">
        <f>G9+G33</f>
        <v>95854.3</v>
      </c>
      <c r="H296" s="66">
        <f>H9+H33</f>
        <v>109032.6</v>
      </c>
    </row>
    <row r="297" spans="7:8" ht="12.75">
      <c r="G297" s="111"/>
      <c r="H297" s="111"/>
    </row>
    <row r="298" spans="7:8" ht="12.75">
      <c r="G298" s="111"/>
      <c r="H298" s="111"/>
    </row>
  </sheetData>
  <sheetProtection/>
  <mergeCells count="5">
    <mergeCell ref="A6:H6"/>
    <mergeCell ref="A1:H1"/>
    <mergeCell ref="A2:H2"/>
    <mergeCell ref="A4:H4"/>
    <mergeCell ref="A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5"/>
  <sheetViews>
    <sheetView zoomScalePageLayoutView="0" workbookViewId="0" topLeftCell="A1">
      <selection activeCell="I91" sqref="I91"/>
    </sheetView>
  </sheetViews>
  <sheetFormatPr defaultColWidth="9.00390625" defaultRowHeight="12.75"/>
  <cols>
    <col min="1" max="1" width="72.375" style="0" customWidth="1"/>
    <col min="2" max="2" width="6.375" style="0" customWidth="1"/>
    <col min="3" max="3" width="6.125" style="0" customWidth="1"/>
    <col min="4" max="4" width="5.125" style="0" customWidth="1"/>
    <col min="5" max="5" width="15.125" style="0" customWidth="1"/>
    <col min="6" max="6" width="6.75390625" style="0" customWidth="1"/>
    <col min="7" max="7" width="13.25390625" style="0" customWidth="1"/>
    <col min="8" max="8" width="13.625" style="0" customWidth="1"/>
    <col min="9" max="9" width="15.25390625" style="0" customWidth="1"/>
  </cols>
  <sheetData>
    <row r="1" spans="1:9" ht="15.75">
      <c r="A1" s="207" t="s">
        <v>51</v>
      </c>
      <c r="B1" s="207"/>
      <c r="C1" s="207"/>
      <c r="D1" s="207"/>
      <c r="E1" s="207"/>
      <c r="F1" s="207"/>
      <c r="G1" s="207"/>
      <c r="H1" s="104"/>
      <c r="I1" s="4"/>
    </row>
    <row r="2" spans="1:9" ht="15.75">
      <c r="A2" s="207" t="s">
        <v>579</v>
      </c>
      <c r="B2" s="207"/>
      <c r="C2" s="207"/>
      <c r="D2" s="207"/>
      <c r="E2" s="207"/>
      <c r="F2" s="207"/>
      <c r="G2" s="207"/>
      <c r="H2" s="104"/>
      <c r="I2" s="4"/>
    </row>
    <row r="3" spans="1:9" ht="15.75">
      <c r="A3" s="207" t="s">
        <v>20</v>
      </c>
      <c r="B3" s="207"/>
      <c r="C3" s="207"/>
      <c r="D3" s="207"/>
      <c r="E3" s="207"/>
      <c r="F3" s="207"/>
      <c r="G3" s="207"/>
      <c r="H3" s="104"/>
      <c r="I3" s="4"/>
    </row>
    <row r="4" spans="1:9" ht="15.75">
      <c r="A4" s="207" t="s">
        <v>362</v>
      </c>
      <c r="B4" s="207"/>
      <c r="C4" s="207"/>
      <c r="D4" s="207"/>
      <c r="E4" s="207"/>
      <c r="F4" s="207"/>
      <c r="G4" s="207"/>
      <c r="H4" s="104"/>
      <c r="I4" s="4"/>
    </row>
    <row r="5" spans="1:9" ht="15.75">
      <c r="A5" s="3"/>
      <c r="B5" s="3"/>
      <c r="C5" s="3"/>
      <c r="D5" s="3"/>
      <c r="E5" s="3"/>
      <c r="F5" s="3"/>
      <c r="G5" s="3"/>
      <c r="H5" s="3"/>
      <c r="I5" s="4"/>
    </row>
    <row r="6" spans="1:9" ht="51.75" customHeight="1">
      <c r="A6" s="210" t="s">
        <v>587</v>
      </c>
      <c r="B6" s="210"/>
      <c r="C6" s="210"/>
      <c r="D6" s="210"/>
      <c r="E6" s="210"/>
      <c r="F6" s="210"/>
      <c r="G6" s="210"/>
      <c r="H6" s="104"/>
      <c r="I6" s="104"/>
    </row>
    <row r="7" spans="1:9" ht="12.75" customHeight="1">
      <c r="A7" s="135"/>
      <c r="B7" s="135"/>
      <c r="C7" s="135"/>
      <c r="D7" s="135"/>
      <c r="E7" s="135"/>
      <c r="F7" s="135"/>
      <c r="G7" s="135"/>
      <c r="H7" s="135"/>
      <c r="I7" s="5"/>
    </row>
    <row r="8" spans="1:10" ht="40.5" customHeight="1">
      <c r="A8" s="193" t="s">
        <v>31</v>
      </c>
      <c r="B8" s="20" t="s">
        <v>79</v>
      </c>
      <c r="C8" s="20" t="s">
        <v>80</v>
      </c>
      <c r="D8" s="20" t="s">
        <v>81</v>
      </c>
      <c r="E8" s="20" t="s">
        <v>75</v>
      </c>
      <c r="F8" s="20" t="s">
        <v>76</v>
      </c>
      <c r="G8" s="140" t="s">
        <v>307</v>
      </c>
      <c r="H8" s="125"/>
      <c r="I8" s="125"/>
      <c r="J8" s="125"/>
    </row>
    <row r="9" spans="1:10" ht="48.75" customHeight="1">
      <c r="A9" s="17" t="s">
        <v>514</v>
      </c>
      <c r="B9" s="21" t="s">
        <v>83</v>
      </c>
      <c r="C9" s="20"/>
      <c r="D9" s="20"/>
      <c r="E9" s="166"/>
      <c r="F9" s="166"/>
      <c r="G9" s="138">
        <f>G10</f>
        <v>4147</v>
      </c>
      <c r="H9" s="125"/>
      <c r="I9" s="125"/>
      <c r="J9" s="125"/>
    </row>
    <row r="10" spans="1:10" ht="18" customHeight="1">
      <c r="A10" s="96" t="s">
        <v>288</v>
      </c>
      <c r="B10" s="21" t="s">
        <v>83</v>
      </c>
      <c r="C10" s="71" t="s">
        <v>86</v>
      </c>
      <c r="D10" s="71" t="s">
        <v>453</v>
      </c>
      <c r="E10" s="166"/>
      <c r="F10" s="166"/>
      <c r="G10" s="138">
        <f>G17+G11</f>
        <v>4147</v>
      </c>
      <c r="H10" s="125"/>
      <c r="I10" s="125"/>
      <c r="J10" s="125"/>
    </row>
    <row r="11" spans="1:10" ht="39.75" customHeight="1">
      <c r="A11" s="98" t="s">
        <v>523</v>
      </c>
      <c r="B11" s="24" t="s">
        <v>83</v>
      </c>
      <c r="C11" s="74" t="s">
        <v>86</v>
      </c>
      <c r="D11" s="74" t="s">
        <v>113</v>
      </c>
      <c r="E11" s="20"/>
      <c r="F11" s="20"/>
      <c r="G11" s="164">
        <f>G12</f>
        <v>2265.5</v>
      </c>
      <c r="H11" s="125"/>
      <c r="I11" s="125"/>
      <c r="J11" s="125"/>
    </row>
    <row r="12" spans="1:10" ht="21.75" customHeight="1">
      <c r="A12" s="98" t="s">
        <v>21</v>
      </c>
      <c r="B12" s="24" t="s">
        <v>83</v>
      </c>
      <c r="C12" s="74" t="s">
        <v>86</v>
      </c>
      <c r="D12" s="74" t="s">
        <v>113</v>
      </c>
      <c r="E12" s="55" t="s">
        <v>410</v>
      </c>
      <c r="F12" s="20"/>
      <c r="G12" s="164">
        <f>G13</f>
        <v>2265.5</v>
      </c>
      <c r="H12" s="125"/>
      <c r="I12" s="125"/>
      <c r="J12" s="125"/>
    </row>
    <row r="13" spans="1:10" ht="32.25" customHeight="1">
      <c r="A13" s="46" t="s">
        <v>85</v>
      </c>
      <c r="B13" s="24" t="s">
        <v>83</v>
      </c>
      <c r="C13" s="74" t="s">
        <v>86</v>
      </c>
      <c r="D13" s="74" t="s">
        <v>113</v>
      </c>
      <c r="E13" s="55" t="s">
        <v>411</v>
      </c>
      <c r="F13" s="20"/>
      <c r="G13" s="164">
        <f>G14</f>
        <v>2265.5</v>
      </c>
      <c r="H13" s="125"/>
      <c r="I13" s="125"/>
      <c r="J13" s="125"/>
    </row>
    <row r="14" spans="1:10" ht="18" customHeight="1">
      <c r="A14" s="23" t="s">
        <v>101</v>
      </c>
      <c r="B14" s="24" t="s">
        <v>83</v>
      </c>
      <c r="C14" s="74" t="s">
        <v>86</v>
      </c>
      <c r="D14" s="74" t="s">
        <v>113</v>
      </c>
      <c r="E14" s="73" t="s">
        <v>412</v>
      </c>
      <c r="F14" s="20"/>
      <c r="G14" s="164">
        <f>G15</f>
        <v>2265.5</v>
      </c>
      <c r="H14" s="125"/>
      <c r="I14" s="125"/>
      <c r="J14" s="125"/>
    </row>
    <row r="15" spans="1:10" ht="49.5" customHeight="1">
      <c r="A15" s="23" t="s">
        <v>524</v>
      </c>
      <c r="B15" s="24" t="s">
        <v>83</v>
      </c>
      <c r="C15" s="74" t="s">
        <v>86</v>
      </c>
      <c r="D15" s="74" t="s">
        <v>113</v>
      </c>
      <c r="E15" s="55" t="s">
        <v>525</v>
      </c>
      <c r="F15" s="20"/>
      <c r="G15" s="164">
        <f>G16</f>
        <v>2265.5</v>
      </c>
      <c r="H15" s="125"/>
      <c r="I15" s="125"/>
      <c r="J15" s="125"/>
    </row>
    <row r="16" spans="1:10" ht="68.25" customHeight="1">
      <c r="A16" s="143" t="s">
        <v>496</v>
      </c>
      <c r="B16" s="24" t="s">
        <v>83</v>
      </c>
      <c r="C16" s="74" t="s">
        <v>86</v>
      </c>
      <c r="D16" s="74" t="s">
        <v>113</v>
      </c>
      <c r="E16" s="55" t="s">
        <v>525</v>
      </c>
      <c r="F16" s="163">
        <v>100</v>
      </c>
      <c r="G16" s="164">
        <v>2265.5</v>
      </c>
      <c r="H16" s="125"/>
      <c r="I16" s="125"/>
      <c r="J16" s="125"/>
    </row>
    <row r="17" spans="1:10" ht="45" customHeight="1">
      <c r="A17" s="46" t="s">
        <v>0</v>
      </c>
      <c r="B17" s="24" t="s">
        <v>83</v>
      </c>
      <c r="C17" s="74" t="s">
        <v>86</v>
      </c>
      <c r="D17" s="74" t="s">
        <v>87</v>
      </c>
      <c r="E17" s="109"/>
      <c r="F17" s="108"/>
      <c r="G17" s="110">
        <f>G18+G32</f>
        <v>1881.5</v>
      </c>
      <c r="H17" s="125"/>
      <c r="I17" s="125"/>
      <c r="J17" s="125"/>
    </row>
    <row r="18" spans="1:10" ht="20.25" customHeight="1">
      <c r="A18" s="98" t="s">
        <v>21</v>
      </c>
      <c r="B18" s="24" t="s">
        <v>83</v>
      </c>
      <c r="C18" s="74" t="s">
        <v>86</v>
      </c>
      <c r="D18" s="74" t="s">
        <v>87</v>
      </c>
      <c r="E18" s="55" t="s">
        <v>410</v>
      </c>
      <c r="F18" s="108"/>
      <c r="G18" s="110">
        <f>G19+G26</f>
        <v>1821.9</v>
      </c>
      <c r="H18" s="125"/>
      <c r="I18" s="125"/>
      <c r="J18" s="125"/>
    </row>
    <row r="19" spans="1:10" ht="31.5">
      <c r="A19" s="46" t="s">
        <v>85</v>
      </c>
      <c r="B19" s="24" t="s">
        <v>83</v>
      </c>
      <c r="C19" s="74" t="s">
        <v>86</v>
      </c>
      <c r="D19" s="74" t="s">
        <v>87</v>
      </c>
      <c r="E19" s="55" t="s">
        <v>411</v>
      </c>
      <c r="F19" s="108"/>
      <c r="G19" s="110">
        <f>G21+G23</f>
        <v>1587.4</v>
      </c>
      <c r="H19" s="125"/>
      <c r="I19" s="125"/>
      <c r="J19" s="125"/>
    </row>
    <row r="20" spans="1:10" ht="15.75">
      <c r="A20" s="23" t="s">
        <v>101</v>
      </c>
      <c r="B20" s="24" t="s">
        <v>83</v>
      </c>
      <c r="C20" s="74" t="s">
        <v>86</v>
      </c>
      <c r="D20" s="74" t="s">
        <v>87</v>
      </c>
      <c r="E20" s="75" t="s">
        <v>412</v>
      </c>
      <c r="F20" s="108"/>
      <c r="G20" s="110">
        <f>G21</f>
        <v>267.4</v>
      </c>
      <c r="H20" s="125"/>
      <c r="I20" s="125"/>
      <c r="J20" s="125"/>
    </row>
    <row r="21" spans="1:10" ht="45.75" customHeight="1">
      <c r="A21" s="46" t="s">
        <v>88</v>
      </c>
      <c r="B21" s="24" t="s">
        <v>83</v>
      </c>
      <c r="C21" s="74" t="s">
        <v>86</v>
      </c>
      <c r="D21" s="74" t="s">
        <v>87</v>
      </c>
      <c r="E21" s="55" t="s">
        <v>413</v>
      </c>
      <c r="F21" s="108"/>
      <c r="G21" s="110">
        <f>G22</f>
        <v>267.4</v>
      </c>
      <c r="H21" s="125"/>
      <c r="I21" s="125"/>
      <c r="J21" s="125"/>
    </row>
    <row r="22" spans="1:10" ht="63">
      <c r="A22" s="143" t="s">
        <v>496</v>
      </c>
      <c r="B22" s="24" t="s">
        <v>83</v>
      </c>
      <c r="C22" s="74" t="s">
        <v>86</v>
      </c>
      <c r="D22" s="74" t="s">
        <v>87</v>
      </c>
      <c r="E22" s="55" t="s">
        <v>413</v>
      </c>
      <c r="F22" s="108" t="s">
        <v>497</v>
      </c>
      <c r="G22" s="110">
        <f>669-401.6</f>
        <v>267.4</v>
      </c>
      <c r="H22" s="125"/>
      <c r="I22" s="125"/>
      <c r="J22" s="125"/>
    </row>
    <row r="23" spans="1:10" ht="47.25">
      <c r="A23" s="98" t="s">
        <v>90</v>
      </c>
      <c r="B23" s="24" t="s">
        <v>83</v>
      </c>
      <c r="C23" s="74" t="s">
        <v>86</v>
      </c>
      <c r="D23" s="74" t="s">
        <v>87</v>
      </c>
      <c r="E23" s="55" t="s">
        <v>414</v>
      </c>
      <c r="F23" s="108"/>
      <c r="G23" s="110">
        <f>G24+G25</f>
        <v>1320</v>
      </c>
      <c r="H23" s="125"/>
      <c r="I23" s="125"/>
      <c r="J23" s="125"/>
    </row>
    <row r="24" spans="2:10" ht="15.75" hidden="1">
      <c r="B24" s="24" t="s">
        <v>83</v>
      </c>
      <c r="C24" s="74" t="s">
        <v>86</v>
      </c>
      <c r="D24" s="74" t="s">
        <v>87</v>
      </c>
      <c r="E24" s="55" t="s">
        <v>414</v>
      </c>
      <c r="F24" s="108" t="s">
        <v>497</v>
      </c>
      <c r="G24" s="110">
        <v>0</v>
      </c>
      <c r="H24" s="125"/>
      <c r="I24" s="125"/>
      <c r="J24" s="125"/>
    </row>
    <row r="25" spans="1:10" ht="63">
      <c r="A25" s="143" t="s">
        <v>496</v>
      </c>
      <c r="B25" s="24" t="s">
        <v>83</v>
      </c>
      <c r="C25" s="74" t="s">
        <v>86</v>
      </c>
      <c r="D25" s="74" t="s">
        <v>87</v>
      </c>
      <c r="E25" s="55" t="s">
        <v>414</v>
      </c>
      <c r="F25" s="108" t="s">
        <v>497</v>
      </c>
      <c r="G25" s="110">
        <f>1718.6-398.6</f>
        <v>1320</v>
      </c>
      <c r="H25" s="125"/>
      <c r="I25" s="125"/>
      <c r="J25" s="125"/>
    </row>
    <row r="26" spans="1:10" ht="31.5">
      <c r="A26" s="98" t="s">
        <v>92</v>
      </c>
      <c r="B26" s="24" t="s">
        <v>83</v>
      </c>
      <c r="C26" s="74" t="s">
        <v>86</v>
      </c>
      <c r="D26" s="74" t="s">
        <v>87</v>
      </c>
      <c r="E26" s="55" t="s">
        <v>439</v>
      </c>
      <c r="F26" s="108"/>
      <c r="G26" s="110">
        <f>G28</f>
        <v>234.5</v>
      </c>
      <c r="H26" s="165"/>
      <c r="I26" s="125"/>
      <c r="J26" s="125"/>
    </row>
    <row r="27" spans="1:10" ht="15.75">
      <c r="A27" s="23" t="s">
        <v>101</v>
      </c>
      <c r="B27" s="24" t="s">
        <v>83</v>
      </c>
      <c r="C27" s="74" t="s">
        <v>86</v>
      </c>
      <c r="D27" s="74" t="s">
        <v>87</v>
      </c>
      <c r="E27" s="75" t="s">
        <v>418</v>
      </c>
      <c r="F27" s="108"/>
      <c r="G27" s="110">
        <f>G28</f>
        <v>234.5</v>
      </c>
      <c r="H27" s="165"/>
      <c r="I27" s="125"/>
      <c r="J27" s="125"/>
    </row>
    <row r="28" spans="1:10" ht="53.25" customHeight="1">
      <c r="A28" s="98" t="s">
        <v>94</v>
      </c>
      <c r="B28" s="24" t="s">
        <v>83</v>
      </c>
      <c r="C28" s="74" t="s">
        <v>86</v>
      </c>
      <c r="D28" s="74" t="s">
        <v>87</v>
      </c>
      <c r="E28" s="55" t="s">
        <v>420</v>
      </c>
      <c r="F28" s="108"/>
      <c r="G28" s="110">
        <f>G30++G31+G29</f>
        <v>234.5</v>
      </c>
      <c r="H28" s="165"/>
      <c r="I28" s="125"/>
      <c r="J28" s="125"/>
    </row>
    <row r="29" spans="1:8" ht="31.5" customHeight="1">
      <c r="A29" s="46" t="s">
        <v>455</v>
      </c>
      <c r="B29" s="24" t="s">
        <v>83</v>
      </c>
      <c r="C29" s="74" t="s">
        <v>86</v>
      </c>
      <c r="D29" s="74" t="s">
        <v>87</v>
      </c>
      <c r="E29" s="55" t="s">
        <v>413</v>
      </c>
      <c r="F29" s="108" t="s">
        <v>454</v>
      </c>
      <c r="G29" s="110">
        <v>0</v>
      </c>
      <c r="H29" s="111"/>
    </row>
    <row r="30" spans="1:8" ht="36" customHeight="1">
      <c r="A30" s="143" t="s">
        <v>495</v>
      </c>
      <c r="B30" s="24" t="s">
        <v>83</v>
      </c>
      <c r="C30" s="74" t="s">
        <v>86</v>
      </c>
      <c r="D30" s="74" t="s">
        <v>87</v>
      </c>
      <c r="E30" s="55" t="s">
        <v>420</v>
      </c>
      <c r="F30" s="108" t="s">
        <v>498</v>
      </c>
      <c r="G30" s="110">
        <f>264.5-40</f>
        <v>224.5</v>
      </c>
      <c r="H30" s="111"/>
    </row>
    <row r="31" spans="1:8" ht="20.25" customHeight="1">
      <c r="A31" s="143" t="s">
        <v>503</v>
      </c>
      <c r="B31" s="24" t="s">
        <v>83</v>
      </c>
      <c r="C31" s="74" t="s">
        <v>86</v>
      </c>
      <c r="D31" s="74" t="s">
        <v>87</v>
      </c>
      <c r="E31" s="55" t="s">
        <v>420</v>
      </c>
      <c r="F31" s="108" t="s">
        <v>500</v>
      </c>
      <c r="G31" s="110">
        <v>10</v>
      </c>
      <c r="H31" s="111"/>
    </row>
    <row r="32" spans="1:8" ht="49.5" customHeight="1">
      <c r="A32" s="98" t="s">
        <v>99</v>
      </c>
      <c r="B32" s="24" t="s">
        <v>83</v>
      </c>
      <c r="C32" s="74" t="s">
        <v>86</v>
      </c>
      <c r="D32" s="74" t="s">
        <v>87</v>
      </c>
      <c r="E32" s="55" t="s">
        <v>425</v>
      </c>
      <c r="F32" s="108"/>
      <c r="G32" s="110">
        <f>G33</f>
        <v>59.6</v>
      </c>
      <c r="H32" s="111"/>
    </row>
    <row r="33" spans="1:7" ht="19.5" customHeight="1">
      <c r="A33" s="98" t="s">
        <v>101</v>
      </c>
      <c r="B33" s="24" t="s">
        <v>83</v>
      </c>
      <c r="C33" s="74" t="s">
        <v>86</v>
      </c>
      <c r="D33" s="74" t="s">
        <v>87</v>
      </c>
      <c r="E33" s="55" t="s">
        <v>424</v>
      </c>
      <c r="F33" s="108"/>
      <c r="G33" s="110">
        <f>G35</f>
        <v>59.6</v>
      </c>
    </row>
    <row r="34" spans="1:7" ht="20.25" customHeight="1">
      <c r="A34" s="98" t="s">
        <v>101</v>
      </c>
      <c r="B34" s="24" t="s">
        <v>83</v>
      </c>
      <c r="C34" s="74" t="s">
        <v>86</v>
      </c>
      <c r="D34" s="74" t="s">
        <v>87</v>
      </c>
      <c r="E34" s="75" t="s">
        <v>423</v>
      </c>
      <c r="F34" s="108"/>
      <c r="G34" s="110">
        <f>G35</f>
        <v>59.6</v>
      </c>
    </row>
    <row r="35" spans="1:7" ht="93.75" customHeight="1">
      <c r="A35" s="99" t="s">
        <v>103</v>
      </c>
      <c r="B35" s="24" t="s">
        <v>83</v>
      </c>
      <c r="C35" s="74" t="s">
        <v>86</v>
      </c>
      <c r="D35" s="74" t="s">
        <v>87</v>
      </c>
      <c r="E35" s="55" t="s">
        <v>438</v>
      </c>
      <c r="F35" s="108"/>
      <c r="G35" s="110">
        <f>G36</f>
        <v>59.6</v>
      </c>
    </row>
    <row r="36" spans="1:7" ht="15.75" customHeight="1">
      <c r="A36" s="143" t="s">
        <v>505</v>
      </c>
      <c r="B36" s="24" t="s">
        <v>83</v>
      </c>
      <c r="C36" s="74" t="s">
        <v>86</v>
      </c>
      <c r="D36" s="74" t="s">
        <v>87</v>
      </c>
      <c r="E36" s="55" t="s">
        <v>438</v>
      </c>
      <c r="F36" s="108" t="s">
        <v>501</v>
      </c>
      <c r="G36" s="110">
        <v>59.6</v>
      </c>
    </row>
    <row r="37" spans="1:8" ht="30.75" customHeight="1">
      <c r="A37" s="17" t="s">
        <v>105</v>
      </c>
      <c r="B37" s="21" t="s">
        <v>26</v>
      </c>
      <c r="C37" s="46"/>
      <c r="D37" s="97"/>
      <c r="E37" s="55"/>
      <c r="F37" s="108"/>
      <c r="G37" s="171">
        <f>G38+G101+G109+G134+G186+G275+G283+G305+G319</f>
        <v>153826.1</v>
      </c>
      <c r="H37" s="111"/>
    </row>
    <row r="38" spans="1:7" ht="18.75" customHeight="1">
      <c r="A38" s="96" t="s">
        <v>288</v>
      </c>
      <c r="B38" s="21" t="s">
        <v>26</v>
      </c>
      <c r="C38" s="71" t="s">
        <v>86</v>
      </c>
      <c r="D38" s="71" t="s">
        <v>453</v>
      </c>
      <c r="E38" s="83"/>
      <c r="F38" s="170"/>
      <c r="G38" s="171">
        <f>G39+G63+G69</f>
        <v>41363</v>
      </c>
    </row>
    <row r="39" spans="1:7" ht="47.25">
      <c r="A39" s="46" t="s">
        <v>293</v>
      </c>
      <c r="B39" s="24" t="s">
        <v>26</v>
      </c>
      <c r="C39" s="74" t="s">
        <v>86</v>
      </c>
      <c r="D39" s="74" t="s">
        <v>106</v>
      </c>
      <c r="E39" s="108"/>
      <c r="F39" s="108"/>
      <c r="G39" s="110">
        <f>G40</f>
        <v>18908.3</v>
      </c>
    </row>
    <row r="40" spans="1:7" ht="18.75" customHeight="1">
      <c r="A40" s="46" t="s">
        <v>21</v>
      </c>
      <c r="B40" s="24" t="s">
        <v>26</v>
      </c>
      <c r="C40" s="74" t="s">
        <v>86</v>
      </c>
      <c r="D40" s="74" t="s">
        <v>106</v>
      </c>
      <c r="E40" s="55" t="s">
        <v>410</v>
      </c>
      <c r="F40" s="108"/>
      <c r="G40" s="110">
        <f>G41+G45+G53</f>
        <v>18908.3</v>
      </c>
    </row>
    <row r="41" spans="1:7" ht="51" customHeight="1">
      <c r="A41" s="98" t="s">
        <v>243</v>
      </c>
      <c r="B41" s="24" t="s">
        <v>26</v>
      </c>
      <c r="C41" s="74" t="s">
        <v>86</v>
      </c>
      <c r="D41" s="74" t="s">
        <v>106</v>
      </c>
      <c r="E41" s="55" t="s">
        <v>416</v>
      </c>
      <c r="F41" s="108"/>
      <c r="G41" s="110">
        <f>G43</f>
        <v>2183.6</v>
      </c>
    </row>
    <row r="42" spans="1:7" ht="17.25" customHeight="1">
      <c r="A42" s="23" t="s">
        <v>101</v>
      </c>
      <c r="B42" s="24" t="s">
        <v>26</v>
      </c>
      <c r="C42" s="74" t="s">
        <v>86</v>
      </c>
      <c r="D42" s="74" t="s">
        <v>106</v>
      </c>
      <c r="E42" s="55" t="s">
        <v>415</v>
      </c>
      <c r="F42" s="108"/>
      <c r="G42" s="110">
        <f>G43</f>
        <v>2183.6</v>
      </c>
    </row>
    <row r="43" spans="1:7" ht="45.75" customHeight="1">
      <c r="A43" s="46" t="s">
        <v>246</v>
      </c>
      <c r="B43" s="24" t="s">
        <v>26</v>
      </c>
      <c r="C43" s="74" t="s">
        <v>86</v>
      </c>
      <c r="D43" s="74" t="s">
        <v>106</v>
      </c>
      <c r="E43" s="55" t="s">
        <v>417</v>
      </c>
      <c r="F43" s="108"/>
      <c r="G43" s="110">
        <f>G44</f>
        <v>2183.6</v>
      </c>
    </row>
    <row r="44" spans="1:7" ht="63">
      <c r="A44" s="143" t="s">
        <v>496</v>
      </c>
      <c r="B44" s="24" t="s">
        <v>26</v>
      </c>
      <c r="C44" s="74" t="s">
        <v>86</v>
      </c>
      <c r="D44" s="74" t="s">
        <v>106</v>
      </c>
      <c r="E44" s="55" t="s">
        <v>417</v>
      </c>
      <c r="F44" s="108" t="s">
        <v>497</v>
      </c>
      <c r="G44" s="110">
        <v>2183.6</v>
      </c>
    </row>
    <row r="45" spans="1:7" ht="31.5">
      <c r="A45" s="46" t="s">
        <v>92</v>
      </c>
      <c r="B45" s="24" t="s">
        <v>26</v>
      </c>
      <c r="C45" s="74" t="s">
        <v>86</v>
      </c>
      <c r="D45" s="74" t="s">
        <v>106</v>
      </c>
      <c r="E45" s="55" t="s">
        <v>439</v>
      </c>
      <c r="F45" s="108"/>
      <c r="G45" s="110">
        <f>G47+G49</f>
        <v>16724.7</v>
      </c>
    </row>
    <row r="46" spans="1:7" ht="15.75">
      <c r="A46" s="23" t="s">
        <v>101</v>
      </c>
      <c r="B46" s="24" t="s">
        <v>26</v>
      </c>
      <c r="C46" s="74" t="s">
        <v>86</v>
      </c>
      <c r="D46" s="74" t="s">
        <v>106</v>
      </c>
      <c r="E46" s="55" t="s">
        <v>418</v>
      </c>
      <c r="F46" s="108"/>
      <c r="G46" s="110">
        <f>G47</f>
        <v>13729.400000000001</v>
      </c>
    </row>
    <row r="47" spans="1:7" ht="49.5" customHeight="1">
      <c r="A47" s="98" t="s">
        <v>248</v>
      </c>
      <c r="B47" s="24" t="s">
        <v>26</v>
      </c>
      <c r="C47" s="74" t="s">
        <v>86</v>
      </c>
      <c r="D47" s="74" t="s">
        <v>106</v>
      </c>
      <c r="E47" s="55" t="s">
        <v>419</v>
      </c>
      <c r="F47" s="108"/>
      <c r="G47" s="110">
        <f>G48</f>
        <v>13729.400000000001</v>
      </c>
    </row>
    <row r="48" spans="1:7" ht="63">
      <c r="A48" s="143" t="s">
        <v>496</v>
      </c>
      <c r="B48" s="24" t="s">
        <v>26</v>
      </c>
      <c r="C48" s="74" t="s">
        <v>86</v>
      </c>
      <c r="D48" s="74" t="s">
        <v>106</v>
      </c>
      <c r="E48" s="55" t="s">
        <v>419</v>
      </c>
      <c r="F48" s="108" t="s">
        <v>497</v>
      </c>
      <c r="G48" s="110">
        <f>14598.7-869.3</f>
        <v>13729.400000000001</v>
      </c>
    </row>
    <row r="49" spans="1:7" ht="47.25">
      <c r="A49" s="98" t="s">
        <v>94</v>
      </c>
      <c r="B49" s="24" t="s">
        <v>26</v>
      </c>
      <c r="C49" s="74" t="s">
        <v>86</v>
      </c>
      <c r="D49" s="74" t="s">
        <v>106</v>
      </c>
      <c r="E49" s="55" t="s">
        <v>420</v>
      </c>
      <c r="F49" s="108"/>
      <c r="G49" s="110">
        <f>G50+G51+G52</f>
        <v>2995.3</v>
      </c>
    </row>
    <row r="50" spans="1:7" ht="63">
      <c r="A50" s="143" t="s">
        <v>496</v>
      </c>
      <c r="B50" s="24" t="s">
        <v>26</v>
      </c>
      <c r="C50" s="74" t="s">
        <v>86</v>
      </c>
      <c r="D50" s="74" t="s">
        <v>106</v>
      </c>
      <c r="E50" s="55" t="s">
        <v>420</v>
      </c>
      <c r="F50" s="108" t="s">
        <v>497</v>
      </c>
      <c r="G50" s="110">
        <v>135</v>
      </c>
    </row>
    <row r="51" spans="1:7" ht="33" customHeight="1">
      <c r="A51" s="143" t="s">
        <v>495</v>
      </c>
      <c r="B51" s="24" t="s">
        <v>26</v>
      </c>
      <c r="C51" s="74" t="s">
        <v>86</v>
      </c>
      <c r="D51" s="74" t="s">
        <v>106</v>
      </c>
      <c r="E51" s="55" t="s">
        <v>420</v>
      </c>
      <c r="F51" s="108" t="s">
        <v>498</v>
      </c>
      <c r="G51" s="110">
        <f>2696-24.6+418.9-100-230</f>
        <v>2760.3</v>
      </c>
    </row>
    <row r="52" spans="1:7" ht="20.25" customHeight="1">
      <c r="A52" s="143" t="s">
        <v>503</v>
      </c>
      <c r="B52" s="24" t="s">
        <v>26</v>
      </c>
      <c r="C52" s="74" t="s">
        <v>86</v>
      </c>
      <c r="D52" s="74" t="s">
        <v>106</v>
      </c>
      <c r="E52" s="55" t="s">
        <v>420</v>
      </c>
      <c r="F52" s="108" t="s">
        <v>500</v>
      </c>
      <c r="G52" s="110">
        <v>100</v>
      </c>
    </row>
    <row r="53" spans="1:7" ht="31.5" hidden="1">
      <c r="A53" s="100" t="s">
        <v>250</v>
      </c>
      <c r="B53" s="24" t="s">
        <v>26</v>
      </c>
      <c r="C53" s="100"/>
      <c r="D53" s="97" t="s">
        <v>9</v>
      </c>
      <c r="E53" s="158" t="s">
        <v>251</v>
      </c>
      <c r="F53" s="159"/>
      <c r="G53" s="141">
        <f>G54</f>
        <v>0</v>
      </c>
    </row>
    <row r="54" spans="1:7" ht="53.25" customHeight="1" hidden="1">
      <c r="A54" s="98" t="s">
        <v>252</v>
      </c>
      <c r="B54" s="24" t="s">
        <v>26</v>
      </c>
      <c r="C54" s="98"/>
      <c r="D54" s="97" t="s">
        <v>9</v>
      </c>
      <c r="E54" s="158" t="s">
        <v>253</v>
      </c>
      <c r="F54" s="159"/>
      <c r="G54" s="141">
        <f>G55+G57+G56</f>
        <v>0</v>
      </c>
    </row>
    <row r="55" spans="1:7" ht="31.5" hidden="1">
      <c r="A55" s="98" t="s">
        <v>89</v>
      </c>
      <c r="B55" s="24" t="s">
        <v>26</v>
      </c>
      <c r="C55" s="98"/>
      <c r="D55" s="97" t="s">
        <v>9</v>
      </c>
      <c r="E55" s="158" t="s">
        <v>253</v>
      </c>
      <c r="F55" s="159" t="s">
        <v>289</v>
      </c>
      <c r="G55" s="141">
        <v>0</v>
      </c>
    </row>
    <row r="56" spans="1:7" ht="21" customHeight="1" hidden="1">
      <c r="A56" s="98" t="s">
        <v>96</v>
      </c>
      <c r="B56" s="24" t="s">
        <v>26</v>
      </c>
      <c r="C56" s="98"/>
      <c r="D56" s="97" t="s">
        <v>9</v>
      </c>
      <c r="E56" s="158" t="s">
        <v>253</v>
      </c>
      <c r="F56" s="159" t="s">
        <v>290</v>
      </c>
      <c r="G56" s="141">
        <v>0</v>
      </c>
    </row>
    <row r="57" spans="1:7" ht="31.5" hidden="1">
      <c r="A57" s="98" t="s">
        <v>97</v>
      </c>
      <c r="B57" s="24" t="s">
        <v>26</v>
      </c>
      <c r="C57" s="98"/>
      <c r="D57" s="97" t="s">
        <v>9</v>
      </c>
      <c r="E57" s="158" t="s">
        <v>253</v>
      </c>
      <c r="F57" s="159" t="s">
        <v>291</v>
      </c>
      <c r="G57" s="141">
        <v>0</v>
      </c>
    </row>
    <row r="58" spans="1:7" ht="15.75" hidden="1">
      <c r="A58" s="46" t="s">
        <v>283</v>
      </c>
      <c r="B58" s="24" t="s">
        <v>26</v>
      </c>
      <c r="C58" s="46"/>
      <c r="D58" s="97" t="s">
        <v>287</v>
      </c>
      <c r="E58" s="158"/>
      <c r="F58" s="159"/>
      <c r="G58" s="141">
        <f>G59</f>
        <v>0</v>
      </c>
    </row>
    <row r="59" spans="1:7" ht="51.75" customHeight="1" hidden="1">
      <c r="A59" s="98" t="s">
        <v>99</v>
      </c>
      <c r="B59" s="24" t="s">
        <v>26</v>
      </c>
      <c r="C59" s="98"/>
      <c r="D59" s="97" t="s">
        <v>287</v>
      </c>
      <c r="E59" s="158" t="s">
        <v>100</v>
      </c>
      <c r="F59" s="159"/>
      <c r="G59" s="141">
        <f>G60</f>
        <v>0</v>
      </c>
    </row>
    <row r="60" spans="1:7" ht="18.75" customHeight="1" hidden="1">
      <c r="A60" s="98" t="s">
        <v>101</v>
      </c>
      <c r="B60" s="24" t="s">
        <v>26</v>
      </c>
      <c r="C60" s="98"/>
      <c r="D60" s="97" t="s">
        <v>287</v>
      </c>
      <c r="E60" s="158" t="s">
        <v>102</v>
      </c>
      <c r="F60" s="159"/>
      <c r="G60" s="141">
        <f>G61</f>
        <v>0</v>
      </c>
    </row>
    <row r="61" spans="1:7" ht="40.5" customHeight="1" hidden="1">
      <c r="A61" s="98" t="s">
        <v>294</v>
      </c>
      <c r="B61" s="24" t="s">
        <v>26</v>
      </c>
      <c r="C61" s="98"/>
      <c r="D61" s="97" t="s">
        <v>287</v>
      </c>
      <c r="E61" s="158" t="s">
        <v>282</v>
      </c>
      <c r="F61" s="159"/>
      <c r="G61" s="141">
        <f>G62</f>
        <v>0</v>
      </c>
    </row>
    <row r="62" spans="1:7" ht="14.25" customHeight="1" hidden="1">
      <c r="A62" s="46" t="s">
        <v>284</v>
      </c>
      <c r="B62" s="24" t="s">
        <v>26</v>
      </c>
      <c r="C62" s="46"/>
      <c r="D62" s="97" t="s">
        <v>287</v>
      </c>
      <c r="E62" s="158" t="s">
        <v>282</v>
      </c>
      <c r="F62" s="159" t="s">
        <v>295</v>
      </c>
      <c r="G62" s="141">
        <v>0</v>
      </c>
    </row>
    <row r="63" spans="1:7" ht="15.75">
      <c r="A63" s="46" t="s">
        <v>22</v>
      </c>
      <c r="B63" s="24" t="s">
        <v>26</v>
      </c>
      <c r="C63" s="74" t="s">
        <v>86</v>
      </c>
      <c r="D63" s="74" t="s">
        <v>140</v>
      </c>
      <c r="E63" s="108"/>
      <c r="F63" s="108"/>
      <c r="G63" s="110">
        <f>G64</f>
        <v>208.20000000000005</v>
      </c>
    </row>
    <row r="64" spans="1:7" ht="50.25" customHeight="1">
      <c r="A64" s="98" t="s">
        <v>99</v>
      </c>
      <c r="B64" s="24" t="s">
        <v>26</v>
      </c>
      <c r="C64" s="74" t="s">
        <v>86</v>
      </c>
      <c r="D64" s="74" t="s">
        <v>140</v>
      </c>
      <c r="E64" s="55" t="s">
        <v>425</v>
      </c>
      <c r="F64" s="108"/>
      <c r="G64" s="110">
        <f>G67</f>
        <v>208.20000000000005</v>
      </c>
    </row>
    <row r="65" spans="1:7" ht="20.25" customHeight="1">
      <c r="A65" s="98" t="s">
        <v>101</v>
      </c>
      <c r="B65" s="24" t="s">
        <v>26</v>
      </c>
      <c r="C65" s="74" t="s">
        <v>86</v>
      </c>
      <c r="D65" s="74" t="s">
        <v>140</v>
      </c>
      <c r="E65" s="55" t="s">
        <v>424</v>
      </c>
      <c r="F65" s="108"/>
      <c r="G65" s="110">
        <f>G67</f>
        <v>208.20000000000005</v>
      </c>
    </row>
    <row r="66" spans="1:7" ht="20.25" customHeight="1">
      <c r="A66" s="98" t="s">
        <v>101</v>
      </c>
      <c r="B66" s="24" t="s">
        <v>26</v>
      </c>
      <c r="C66" s="74" t="s">
        <v>86</v>
      </c>
      <c r="D66" s="74" t="s">
        <v>140</v>
      </c>
      <c r="E66" s="75" t="s">
        <v>423</v>
      </c>
      <c r="F66" s="108"/>
      <c r="G66" s="110">
        <f>G67</f>
        <v>208.20000000000005</v>
      </c>
    </row>
    <row r="67" spans="1:7" ht="68.25" customHeight="1">
      <c r="A67" s="98" t="s">
        <v>258</v>
      </c>
      <c r="B67" s="24" t="s">
        <v>26</v>
      </c>
      <c r="C67" s="74" t="s">
        <v>86</v>
      </c>
      <c r="D67" s="74" t="s">
        <v>140</v>
      </c>
      <c r="E67" s="55" t="s">
        <v>427</v>
      </c>
      <c r="F67" s="108"/>
      <c r="G67" s="110">
        <f>G68</f>
        <v>208.20000000000005</v>
      </c>
    </row>
    <row r="68" spans="1:7" ht="18.75" customHeight="1">
      <c r="A68" s="143" t="s">
        <v>503</v>
      </c>
      <c r="B68" s="24" t="s">
        <v>26</v>
      </c>
      <c r="C68" s="74" t="s">
        <v>86</v>
      </c>
      <c r="D68" s="74" t="s">
        <v>140</v>
      </c>
      <c r="E68" s="55" t="s">
        <v>427</v>
      </c>
      <c r="F68" s="108" t="s">
        <v>500</v>
      </c>
      <c r="G68" s="110">
        <f>7324.4-4818.5+1000-2056.2+904.8-2000+1938.9-39.5-1312.7-475.8-91.3-88.2-77.7</f>
        <v>208.20000000000005</v>
      </c>
    </row>
    <row r="69" spans="1:7" ht="15.75">
      <c r="A69" s="46" t="s">
        <v>1</v>
      </c>
      <c r="B69" s="24" t="s">
        <v>26</v>
      </c>
      <c r="C69" s="74" t="s">
        <v>86</v>
      </c>
      <c r="D69" s="74" t="s">
        <v>125</v>
      </c>
      <c r="E69" s="179"/>
      <c r="F69" s="179"/>
      <c r="G69" s="110">
        <f>G70+G80</f>
        <v>22246.5</v>
      </c>
    </row>
    <row r="70" spans="1:7" ht="78.75" customHeight="1">
      <c r="A70" s="35" t="s">
        <v>528</v>
      </c>
      <c r="B70" s="24" t="s">
        <v>26</v>
      </c>
      <c r="C70" s="74" t="s">
        <v>86</v>
      </c>
      <c r="D70" s="74" t="s">
        <v>125</v>
      </c>
      <c r="E70" s="75" t="s">
        <v>387</v>
      </c>
      <c r="F70" s="179"/>
      <c r="G70" s="110">
        <f>G71+G77</f>
        <v>2936.5</v>
      </c>
    </row>
    <row r="71" spans="1:7" ht="31.5" customHeight="1">
      <c r="A71" s="2" t="s">
        <v>547</v>
      </c>
      <c r="B71" s="24" t="s">
        <v>26</v>
      </c>
      <c r="C71" s="74" t="s">
        <v>86</v>
      </c>
      <c r="D71" s="74" t="s">
        <v>125</v>
      </c>
      <c r="E71" s="73" t="s">
        <v>558</v>
      </c>
      <c r="F71" s="179"/>
      <c r="G71" s="110">
        <f>G72</f>
        <v>2672.5</v>
      </c>
    </row>
    <row r="72" spans="1:7" ht="15" customHeight="1">
      <c r="A72" s="29" t="s">
        <v>513</v>
      </c>
      <c r="B72" s="24" t="s">
        <v>26</v>
      </c>
      <c r="C72" s="74" t="s">
        <v>86</v>
      </c>
      <c r="D72" s="74" t="s">
        <v>125</v>
      </c>
      <c r="E72" s="73" t="s">
        <v>559</v>
      </c>
      <c r="F72" s="179"/>
      <c r="G72" s="110">
        <f>G73+G74+G75</f>
        <v>2672.5</v>
      </c>
    </row>
    <row r="73" spans="1:7" ht="31.5">
      <c r="A73" s="143" t="s">
        <v>495</v>
      </c>
      <c r="B73" s="24" t="s">
        <v>26</v>
      </c>
      <c r="C73" s="74" t="s">
        <v>86</v>
      </c>
      <c r="D73" s="74" t="s">
        <v>125</v>
      </c>
      <c r="E73" s="73" t="s">
        <v>559</v>
      </c>
      <c r="F73" s="108" t="s">
        <v>498</v>
      </c>
      <c r="G73" s="110">
        <f>1346.2+116.7+29.7-265</f>
        <v>1227.6000000000001</v>
      </c>
    </row>
    <row r="74" spans="1:7" ht="15.75">
      <c r="A74" s="143" t="s">
        <v>494</v>
      </c>
      <c r="B74" s="175" t="s">
        <v>26</v>
      </c>
      <c r="C74" s="76" t="s">
        <v>86</v>
      </c>
      <c r="D74" s="76" t="s">
        <v>125</v>
      </c>
      <c r="E74" s="73" t="s">
        <v>559</v>
      </c>
      <c r="F74" s="108" t="s">
        <v>499</v>
      </c>
      <c r="G74" s="110">
        <v>10</v>
      </c>
    </row>
    <row r="75" spans="1:7" ht="31.5">
      <c r="A75" s="143" t="s">
        <v>522</v>
      </c>
      <c r="B75" s="175" t="s">
        <v>26</v>
      </c>
      <c r="C75" s="76" t="s">
        <v>86</v>
      </c>
      <c r="D75" s="76" t="s">
        <v>125</v>
      </c>
      <c r="E75" s="73" t="s">
        <v>559</v>
      </c>
      <c r="F75" s="108" t="s">
        <v>521</v>
      </c>
      <c r="G75" s="110">
        <f>1654.6+170.3+80-470</f>
        <v>1434.8999999999999</v>
      </c>
    </row>
    <row r="76" spans="1:7" ht="33" customHeight="1">
      <c r="A76" s="2" t="s">
        <v>548</v>
      </c>
      <c r="B76" s="24" t="s">
        <v>26</v>
      </c>
      <c r="C76" s="74" t="s">
        <v>86</v>
      </c>
      <c r="D76" s="74" t="s">
        <v>125</v>
      </c>
      <c r="E76" s="75" t="s">
        <v>560</v>
      </c>
      <c r="F76" s="108"/>
      <c r="G76" s="110">
        <f>G77</f>
        <v>264</v>
      </c>
    </row>
    <row r="77" spans="1:7" ht="15" customHeight="1">
      <c r="A77" s="46" t="s">
        <v>129</v>
      </c>
      <c r="B77" s="24" t="s">
        <v>26</v>
      </c>
      <c r="C77" s="74" t="s">
        <v>86</v>
      </c>
      <c r="D77" s="74" t="s">
        <v>125</v>
      </c>
      <c r="E77" s="75" t="s">
        <v>561</v>
      </c>
      <c r="F77" s="108"/>
      <c r="G77" s="110">
        <f>G78+G79</f>
        <v>264</v>
      </c>
    </row>
    <row r="78" spans="1:7" ht="31.5">
      <c r="A78" s="143" t="s">
        <v>495</v>
      </c>
      <c r="B78" s="24" t="s">
        <v>26</v>
      </c>
      <c r="C78" s="74" t="s">
        <v>86</v>
      </c>
      <c r="D78" s="74" t="s">
        <v>125</v>
      </c>
      <c r="E78" s="75" t="s">
        <v>561</v>
      </c>
      <c r="F78" s="108" t="s">
        <v>498</v>
      </c>
      <c r="G78" s="110">
        <f>344-80</f>
        <v>264</v>
      </c>
    </row>
    <row r="79" spans="1:7" ht="31.5" hidden="1">
      <c r="A79" s="143" t="s">
        <v>522</v>
      </c>
      <c r="B79" s="24" t="s">
        <v>26</v>
      </c>
      <c r="C79" s="74" t="s">
        <v>86</v>
      </c>
      <c r="D79" s="74" t="s">
        <v>125</v>
      </c>
      <c r="E79" s="75" t="s">
        <v>561</v>
      </c>
      <c r="F79" s="108" t="s">
        <v>521</v>
      </c>
      <c r="G79" s="110">
        <v>0</v>
      </c>
    </row>
    <row r="80" spans="1:7" ht="49.5" customHeight="1">
      <c r="A80" s="98" t="s">
        <v>99</v>
      </c>
      <c r="B80" s="24" t="s">
        <v>26</v>
      </c>
      <c r="C80" s="74" t="s">
        <v>86</v>
      </c>
      <c r="D80" s="74" t="s">
        <v>125</v>
      </c>
      <c r="E80" s="55" t="s">
        <v>425</v>
      </c>
      <c r="F80" s="108"/>
      <c r="G80" s="110">
        <f>G81</f>
        <v>19310</v>
      </c>
    </row>
    <row r="81" spans="1:7" ht="18.75" customHeight="1">
      <c r="A81" s="98" t="s">
        <v>101</v>
      </c>
      <c r="B81" s="24" t="s">
        <v>26</v>
      </c>
      <c r="C81" s="74" t="s">
        <v>86</v>
      </c>
      <c r="D81" s="74" t="s">
        <v>125</v>
      </c>
      <c r="E81" s="55" t="s">
        <v>424</v>
      </c>
      <c r="F81" s="108"/>
      <c r="G81" s="110">
        <f>G82+G85+G89+G91+G93+G95+G97</f>
        <v>19310</v>
      </c>
    </row>
    <row r="82" spans="1:7" ht="56.25" customHeight="1" hidden="1">
      <c r="A82" s="98" t="s">
        <v>261</v>
      </c>
      <c r="B82" s="24" t="s">
        <v>26</v>
      </c>
      <c r="C82" s="74" t="s">
        <v>86</v>
      </c>
      <c r="D82" s="74" t="s">
        <v>125</v>
      </c>
      <c r="E82" s="109" t="s">
        <v>262</v>
      </c>
      <c r="F82" s="108"/>
      <c r="G82" s="110">
        <f>G83</f>
        <v>0</v>
      </c>
    </row>
    <row r="83" spans="1:7" ht="17.25" customHeight="1" hidden="1">
      <c r="A83" s="98" t="s">
        <v>98</v>
      </c>
      <c r="B83" s="24" t="s">
        <v>26</v>
      </c>
      <c r="C83" s="74" t="s">
        <v>86</v>
      </c>
      <c r="D83" s="74" t="s">
        <v>125</v>
      </c>
      <c r="E83" s="109" t="s">
        <v>262</v>
      </c>
      <c r="F83" s="108" t="s">
        <v>292</v>
      </c>
      <c r="G83" s="110">
        <v>0</v>
      </c>
    </row>
    <row r="84" spans="1:7" ht="17.25" customHeight="1">
      <c r="A84" s="98" t="s">
        <v>101</v>
      </c>
      <c r="B84" s="24" t="s">
        <v>26</v>
      </c>
      <c r="C84" s="74" t="s">
        <v>86</v>
      </c>
      <c r="D84" s="74" t="s">
        <v>125</v>
      </c>
      <c r="E84" s="75" t="s">
        <v>423</v>
      </c>
      <c r="F84" s="108"/>
      <c r="G84" s="110">
        <f>G81</f>
        <v>19310</v>
      </c>
    </row>
    <row r="85" spans="1:7" ht="78.75" customHeight="1">
      <c r="A85" s="98" t="s">
        <v>263</v>
      </c>
      <c r="B85" s="24" t="s">
        <v>26</v>
      </c>
      <c r="C85" s="74" t="s">
        <v>86</v>
      </c>
      <c r="D85" s="74" t="s">
        <v>125</v>
      </c>
      <c r="E85" s="55" t="s">
        <v>428</v>
      </c>
      <c r="F85" s="108"/>
      <c r="G85" s="110">
        <f>G86+G87+G88</f>
        <v>1257</v>
      </c>
    </row>
    <row r="86" spans="1:7" ht="31.5">
      <c r="A86" s="143" t="s">
        <v>495</v>
      </c>
      <c r="B86" s="24" t="s">
        <v>26</v>
      </c>
      <c r="C86" s="74" t="s">
        <v>86</v>
      </c>
      <c r="D86" s="74" t="s">
        <v>125</v>
      </c>
      <c r="E86" s="55" t="s">
        <v>428</v>
      </c>
      <c r="F86" s="108" t="s">
        <v>498</v>
      </c>
      <c r="G86" s="110">
        <f>691+200+200-152.2</f>
        <v>938.8</v>
      </c>
    </row>
    <row r="87" spans="1:7" ht="15.75">
      <c r="A87" s="23" t="s">
        <v>467</v>
      </c>
      <c r="B87" s="24" t="s">
        <v>26</v>
      </c>
      <c r="C87" s="74" t="s">
        <v>86</v>
      </c>
      <c r="D87" s="74" t="s">
        <v>125</v>
      </c>
      <c r="E87" s="55" t="s">
        <v>428</v>
      </c>
      <c r="F87" s="108" t="s">
        <v>464</v>
      </c>
      <c r="G87" s="110">
        <v>318.2</v>
      </c>
    </row>
    <row r="88" spans="1:7" ht="15.75" hidden="1">
      <c r="A88" s="98" t="s">
        <v>98</v>
      </c>
      <c r="B88" s="24" t="s">
        <v>26</v>
      </c>
      <c r="C88" s="74" t="s">
        <v>86</v>
      </c>
      <c r="D88" s="74" t="s">
        <v>125</v>
      </c>
      <c r="E88" s="55" t="s">
        <v>428</v>
      </c>
      <c r="F88" s="108" t="s">
        <v>457</v>
      </c>
      <c r="G88" s="110">
        <v>0</v>
      </c>
    </row>
    <row r="89" spans="1:7" ht="66.75" customHeight="1">
      <c r="A89" s="98" t="s">
        <v>297</v>
      </c>
      <c r="B89" s="24" t="s">
        <v>26</v>
      </c>
      <c r="C89" s="74" t="s">
        <v>86</v>
      </c>
      <c r="D89" s="74" t="s">
        <v>125</v>
      </c>
      <c r="E89" s="55" t="s">
        <v>429</v>
      </c>
      <c r="F89" s="108"/>
      <c r="G89" s="110">
        <f>G90</f>
        <v>27.9</v>
      </c>
    </row>
    <row r="90" spans="1:7" ht="15.75" customHeight="1">
      <c r="A90" s="143" t="s">
        <v>503</v>
      </c>
      <c r="B90" s="24" t="s">
        <v>26</v>
      </c>
      <c r="C90" s="74" t="s">
        <v>86</v>
      </c>
      <c r="D90" s="74" t="s">
        <v>125</v>
      </c>
      <c r="E90" s="55" t="s">
        <v>429</v>
      </c>
      <c r="F90" s="108" t="s">
        <v>500</v>
      </c>
      <c r="G90" s="110">
        <f>26.7+1.2</f>
        <v>27.9</v>
      </c>
    </row>
    <row r="91" spans="1:7" ht="84.75" customHeight="1">
      <c r="A91" s="98" t="s">
        <v>267</v>
      </c>
      <c r="B91" s="24" t="s">
        <v>26</v>
      </c>
      <c r="C91" s="74" t="s">
        <v>86</v>
      </c>
      <c r="D91" s="74" t="s">
        <v>125</v>
      </c>
      <c r="E91" s="55" t="s">
        <v>449</v>
      </c>
      <c r="F91" s="108"/>
      <c r="G91" s="110">
        <f>G92</f>
        <v>3164.4</v>
      </c>
    </row>
    <row r="92" spans="1:7" ht="31.5">
      <c r="A92" s="143" t="s">
        <v>495</v>
      </c>
      <c r="B92" s="24" t="s">
        <v>26</v>
      </c>
      <c r="C92" s="74" t="s">
        <v>86</v>
      </c>
      <c r="D92" s="74" t="s">
        <v>125</v>
      </c>
      <c r="E92" s="55" t="s">
        <v>449</v>
      </c>
      <c r="F92" s="108" t="s">
        <v>498</v>
      </c>
      <c r="G92" s="110">
        <f>2264.4+900</f>
        <v>3164.4</v>
      </c>
    </row>
    <row r="93" spans="1:7" ht="84" customHeight="1">
      <c r="A93" s="98" t="s">
        <v>269</v>
      </c>
      <c r="B93" s="24" t="s">
        <v>26</v>
      </c>
      <c r="C93" s="74" t="s">
        <v>86</v>
      </c>
      <c r="D93" s="74" t="s">
        <v>125</v>
      </c>
      <c r="E93" s="55" t="s">
        <v>430</v>
      </c>
      <c r="F93" s="108"/>
      <c r="G93" s="110">
        <f>G94</f>
        <v>47.2</v>
      </c>
    </row>
    <row r="94" spans="1:7" ht="18.75" customHeight="1">
      <c r="A94" s="143" t="s">
        <v>494</v>
      </c>
      <c r="B94" s="24" t="s">
        <v>26</v>
      </c>
      <c r="C94" s="74" t="s">
        <v>86</v>
      </c>
      <c r="D94" s="74" t="s">
        <v>125</v>
      </c>
      <c r="E94" s="55" t="s">
        <v>430</v>
      </c>
      <c r="F94" s="108" t="s">
        <v>499</v>
      </c>
      <c r="G94" s="110">
        <v>47.2</v>
      </c>
    </row>
    <row r="95" spans="1:7" ht="15.75" hidden="1">
      <c r="A95" s="23" t="s">
        <v>327</v>
      </c>
      <c r="B95" s="24" t="s">
        <v>26</v>
      </c>
      <c r="C95" s="74" t="s">
        <v>86</v>
      </c>
      <c r="D95" s="74" t="s">
        <v>125</v>
      </c>
      <c r="E95" s="158" t="s">
        <v>328</v>
      </c>
      <c r="F95" s="158"/>
      <c r="G95" s="141">
        <f>G96</f>
        <v>0</v>
      </c>
    </row>
    <row r="96" spans="1:7" ht="31.5" hidden="1">
      <c r="A96" s="23" t="s">
        <v>97</v>
      </c>
      <c r="B96" s="24" t="s">
        <v>26</v>
      </c>
      <c r="C96" s="74" t="s">
        <v>86</v>
      </c>
      <c r="D96" s="74" t="s">
        <v>125</v>
      </c>
      <c r="E96" s="158" t="s">
        <v>328</v>
      </c>
      <c r="F96" s="158">
        <v>244</v>
      </c>
      <c r="G96" s="141">
        <v>0</v>
      </c>
    </row>
    <row r="97" spans="1:7" ht="66" customHeight="1">
      <c r="A97" s="98" t="s">
        <v>256</v>
      </c>
      <c r="B97" s="24" t="s">
        <v>26</v>
      </c>
      <c r="C97" s="74" t="s">
        <v>86</v>
      </c>
      <c r="D97" s="74" t="s">
        <v>125</v>
      </c>
      <c r="E97" s="55" t="s">
        <v>426</v>
      </c>
      <c r="F97" s="108"/>
      <c r="G97" s="110">
        <f>G98+G99+G100</f>
        <v>14813.499999999998</v>
      </c>
    </row>
    <row r="98" spans="1:7" ht="63">
      <c r="A98" s="143" t="s">
        <v>496</v>
      </c>
      <c r="B98" s="24" t="s">
        <v>26</v>
      </c>
      <c r="C98" s="74" t="s">
        <v>86</v>
      </c>
      <c r="D98" s="74" t="s">
        <v>125</v>
      </c>
      <c r="E98" s="55" t="s">
        <v>426</v>
      </c>
      <c r="F98" s="108" t="s">
        <v>497</v>
      </c>
      <c r="G98" s="110">
        <f>12750.4-93</f>
        <v>12657.4</v>
      </c>
    </row>
    <row r="99" spans="1:7" ht="31.5" customHeight="1">
      <c r="A99" s="143" t="s">
        <v>495</v>
      </c>
      <c r="B99" s="24" t="s">
        <v>26</v>
      </c>
      <c r="C99" s="74" t="s">
        <v>86</v>
      </c>
      <c r="D99" s="74" t="s">
        <v>125</v>
      </c>
      <c r="E99" s="55" t="s">
        <v>426</v>
      </c>
      <c r="F99" s="108" t="s">
        <v>498</v>
      </c>
      <c r="G99" s="110">
        <f>2695.6-781.5+24.6-0.3+124.4+92</f>
        <v>2154.7999999999997</v>
      </c>
    </row>
    <row r="100" spans="1:7" ht="18.75" customHeight="1">
      <c r="A100" s="46" t="s">
        <v>456</v>
      </c>
      <c r="B100" s="24" t="s">
        <v>26</v>
      </c>
      <c r="C100" s="74" t="s">
        <v>86</v>
      </c>
      <c r="D100" s="74" t="s">
        <v>125</v>
      </c>
      <c r="E100" s="55" t="s">
        <v>426</v>
      </c>
      <c r="F100" s="108" t="s">
        <v>500</v>
      </c>
      <c r="G100" s="110">
        <f>0.3+1</f>
        <v>1.3</v>
      </c>
    </row>
    <row r="101" spans="1:7" ht="15.75">
      <c r="A101" s="102" t="s">
        <v>298</v>
      </c>
      <c r="B101" s="21" t="s">
        <v>26</v>
      </c>
      <c r="C101" s="71" t="s">
        <v>113</v>
      </c>
      <c r="D101" s="71" t="s">
        <v>453</v>
      </c>
      <c r="E101" s="178"/>
      <c r="F101" s="178"/>
      <c r="G101" s="171">
        <f>G102</f>
        <v>534.3</v>
      </c>
    </row>
    <row r="102" spans="1:7" ht="15.75">
      <c r="A102" s="46" t="s">
        <v>56</v>
      </c>
      <c r="B102" s="24" t="s">
        <v>26</v>
      </c>
      <c r="C102" s="74" t="s">
        <v>113</v>
      </c>
      <c r="D102" s="74" t="s">
        <v>87</v>
      </c>
      <c r="E102" s="179"/>
      <c r="F102" s="179"/>
      <c r="G102" s="110">
        <f>G103</f>
        <v>534.3</v>
      </c>
    </row>
    <row r="103" spans="1:7" ht="23.25" customHeight="1">
      <c r="A103" s="98" t="s">
        <v>21</v>
      </c>
      <c r="B103" s="24" t="s">
        <v>26</v>
      </c>
      <c r="C103" s="74" t="s">
        <v>113</v>
      </c>
      <c r="D103" s="74" t="s">
        <v>87</v>
      </c>
      <c r="E103" s="55" t="s">
        <v>410</v>
      </c>
      <c r="F103" s="179"/>
      <c r="G103" s="110">
        <f>G104</f>
        <v>534.3</v>
      </c>
    </row>
    <row r="104" spans="1:7" ht="31.5">
      <c r="A104" s="98" t="s">
        <v>250</v>
      </c>
      <c r="B104" s="24" t="s">
        <v>26</v>
      </c>
      <c r="C104" s="74" t="s">
        <v>113</v>
      </c>
      <c r="D104" s="74" t="s">
        <v>87</v>
      </c>
      <c r="E104" s="55" t="s">
        <v>421</v>
      </c>
      <c r="F104" s="179"/>
      <c r="G104" s="110">
        <f>G106</f>
        <v>534.3</v>
      </c>
    </row>
    <row r="105" spans="1:7" ht="15.75">
      <c r="A105" s="98" t="s">
        <v>101</v>
      </c>
      <c r="B105" s="24" t="s">
        <v>26</v>
      </c>
      <c r="C105" s="74" t="s">
        <v>113</v>
      </c>
      <c r="D105" s="74" t="s">
        <v>87</v>
      </c>
      <c r="E105" s="55" t="s">
        <v>422</v>
      </c>
      <c r="F105" s="179"/>
      <c r="G105" s="110">
        <f>G106</f>
        <v>534.3</v>
      </c>
    </row>
    <row r="106" spans="1:7" ht="60" customHeight="1">
      <c r="A106" s="98" t="s">
        <v>252</v>
      </c>
      <c r="B106" s="24" t="s">
        <v>26</v>
      </c>
      <c r="C106" s="74" t="s">
        <v>113</v>
      </c>
      <c r="D106" s="74" t="s">
        <v>87</v>
      </c>
      <c r="E106" s="55" t="s">
        <v>475</v>
      </c>
      <c r="F106" s="179"/>
      <c r="G106" s="110">
        <f>G107+G108</f>
        <v>534.3</v>
      </c>
    </row>
    <row r="107" spans="1:7" ht="63">
      <c r="A107" s="143" t="s">
        <v>496</v>
      </c>
      <c r="B107" s="24" t="s">
        <v>26</v>
      </c>
      <c r="C107" s="74" t="s">
        <v>113</v>
      </c>
      <c r="D107" s="74" t="s">
        <v>87</v>
      </c>
      <c r="E107" s="55" t="s">
        <v>475</v>
      </c>
      <c r="F107" s="179" t="s">
        <v>497</v>
      </c>
      <c r="G107" s="110">
        <f>562.8-28.5</f>
        <v>534.3</v>
      </c>
    </row>
    <row r="108" spans="1:7" ht="34.5" customHeight="1" hidden="1">
      <c r="A108" s="143" t="s">
        <v>495</v>
      </c>
      <c r="B108" s="24" t="s">
        <v>26</v>
      </c>
      <c r="C108" s="74" t="s">
        <v>113</v>
      </c>
      <c r="D108" s="74" t="s">
        <v>87</v>
      </c>
      <c r="E108" s="55" t="s">
        <v>475</v>
      </c>
      <c r="F108" s="179" t="s">
        <v>498</v>
      </c>
      <c r="G108" s="110">
        <v>0</v>
      </c>
    </row>
    <row r="109" spans="1:7" ht="32.25" customHeight="1">
      <c r="A109" s="96" t="s">
        <v>299</v>
      </c>
      <c r="B109" s="21" t="s">
        <v>26</v>
      </c>
      <c r="C109" s="71" t="s">
        <v>87</v>
      </c>
      <c r="D109" s="71" t="s">
        <v>453</v>
      </c>
      <c r="E109" s="178"/>
      <c r="F109" s="178"/>
      <c r="G109" s="171">
        <f>G110+G127</f>
        <v>251.1</v>
      </c>
    </row>
    <row r="110" spans="1:7" ht="34.5" customHeight="1">
      <c r="A110" s="46" t="s">
        <v>23</v>
      </c>
      <c r="B110" s="24" t="s">
        <v>26</v>
      </c>
      <c r="C110" s="74" t="s">
        <v>87</v>
      </c>
      <c r="D110" s="74" t="s">
        <v>222</v>
      </c>
      <c r="E110" s="108"/>
      <c r="F110" s="108"/>
      <c r="G110" s="110">
        <f>G111</f>
        <v>244.1</v>
      </c>
    </row>
    <row r="111" spans="1:7" ht="51" customHeight="1">
      <c r="A111" s="44" t="s">
        <v>530</v>
      </c>
      <c r="B111" s="24" t="s">
        <v>26</v>
      </c>
      <c r="C111" s="74" t="s">
        <v>87</v>
      </c>
      <c r="D111" s="74" t="s">
        <v>222</v>
      </c>
      <c r="E111" s="75" t="s">
        <v>392</v>
      </c>
      <c r="F111" s="108"/>
      <c r="G111" s="110">
        <f>G113+G116+G119+G122+G124</f>
        <v>244.1</v>
      </c>
    </row>
    <row r="112" spans="1:7" ht="32.25" customHeight="1">
      <c r="A112" s="2" t="s">
        <v>394</v>
      </c>
      <c r="B112" s="24" t="s">
        <v>26</v>
      </c>
      <c r="C112" s="74" t="s">
        <v>87</v>
      </c>
      <c r="D112" s="74" t="s">
        <v>222</v>
      </c>
      <c r="E112" s="75" t="s">
        <v>391</v>
      </c>
      <c r="F112" s="108"/>
      <c r="G112" s="110">
        <f>G113</f>
        <v>43.9</v>
      </c>
    </row>
    <row r="113" spans="1:7" ht="32.25" customHeight="1">
      <c r="A113" s="46" t="s">
        <v>622</v>
      </c>
      <c r="B113" s="24" t="s">
        <v>26</v>
      </c>
      <c r="C113" s="74" t="s">
        <v>87</v>
      </c>
      <c r="D113" s="74" t="s">
        <v>222</v>
      </c>
      <c r="E113" s="75" t="s">
        <v>393</v>
      </c>
      <c r="F113" s="108"/>
      <c r="G113" s="110">
        <f>G114</f>
        <v>43.9</v>
      </c>
    </row>
    <row r="114" spans="1:7" ht="31.5">
      <c r="A114" s="143" t="s">
        <v>495</v>
      </c>
      <c r="B114" s="24" t="s">
        <v>26</v>
      </c>
      <c r="C114" s="74" t="s">
        <v>87</v>
      </c>
      <c r="D114" s="74" t="s">
        <v>222</v>
      </c>
      <c r="E114" s="75" t="s">
        <v>393</v>
      </c>
      <c r="F114" s="179" t="s">
        <v>498</v>
      </c>
      <c r="G114" s="110">
        <f>21.9+22</f>
        <v>43.9</v>
      </c>
    </row>
    <row r="115" spans="1:7" ht="15.75">
      <c r="A115" s="2" t="s">
        <v>396</v>
      </c>
      <c r="B115" s="24" t="s">
        <v>26</v>
      </c>
      <c r="C115" s="74" t="s">
        <v>87</v>
      </c>
      <c r="D115" s="74" t="s">
        <v>222</v>
      </c>
      <c r="E115" s="75" t="s">
        <v>395</v>
      </c>
      <c r="F115" s="108"/>
      <c r="G115" s="110">
        <f>G116</f>
        <v>27.799999999999997</v>
      </c>
    </row>
    <row r="116" spans="1:7" ht="15.75">
      <c r="A116" s="101" t="s">
        <v>225</v>
      </c>
      <c r="B116" s="24" t="s">
        <v>26</v>
      </c>
      <c r="C116" s="74" t="s">
        <v>87</v>
      </c>
      <c r="D116" s="74" t="s">
        <v>222</v>
      </c>
      <c r="E116" s="75" t="s">
        <v>397</v>
      </c>
      <c r="F116" s="108"/>
      <c r="G116" s="110">
        <f>G117</f>
        <v>27.799999999999997</v>
      </c>
    </row>
    <row r="117" spans="1:7" ht="31.5">
      <c r="A117" s="143" t="s">
        <v>495</v>
      </c>
      <c r="B117" s="24" t="s">
        <v>26</v>
      </c>
      <c r="C117" s="74" t="s">
        <v>87</v>
      </c>
      <c r="D117" s="74" t="s">
        <v>222</v>
      </c>
      <c r="E117" s="75" t="s">
        <v>397</v>
      </c>
      <c r="F117" s="179" t="s">
        <v>498</v>
      </c>
      <c r="G117" s="110">
        <f>76.8-49</f>
        <v>27.799999999999997</v>
      </c>
    </row>
    <row r="118" spans="1:7" ht="15.75" hidden="1">
      <c r="A118" s="2" t="s">
        <v>398</v>
      </c>
      <c r="B118" s="24" t="s">
        <v>26</v>
      </c>
      <c r="C118" s="74" t="s">
        <v>87</v>
      </c>
      <c r="D118" s="74" t="s">
        <v>222</v>
      </c>
      <c r="E118" s="75" t="s">
        <v>400</v>
      </c>
      <c r="F118" s="108"/>
      <c r="G118" s="110">
        <f>G119</f>
        <v>0</v>
      </c>
    </row>
    <row r="119" spans="1:7" ht="15.75" hidden="1">
      <c r="A119" s="101" t="s">
        <v>227</v>
      </c>
      <c r="B119" s="24" t="s">
        <v>26</v>
      </c>
      <c r="C119" s="74" t="s">
        <v>87</v>
      </c>
      <c r="D119" s="74" t="s">
        <v>222</v>
      </c>
      <c r="E119" s="75" t="s">
        <v>402</v>
      </c>
      <c r="F119" s="108"/>
      <c r="G119" s="110">
        <f>G120</f>
        <v>0</v>
      </c>
    </row>
    <row r="120" spans="1:7" ht="31.5" hidden="1">
      <c r="A120" s="98" t="s">
        <v>458</v>
      </c>
      <c r="B120" s="24" t="s">
        <v>26</v>
      </c>
      <c r="C120" s="74" t="s">
        <v>87</v>
      </c>
      <c r="D120" s="74" t="s">
        <v>222</v>
      </c>
      <c r="E120" s="75" t="s">
        <v>402</v>
      </c>
      <c r="F120" s="179" t="s">
        <v>459</v>
      </c>
      <c r="G120" s="110">
        <v>0</v>
      </c>
    </row>
    <row r="121" spans="1:7" ht="15.75">
      <c r="A121" s="2" t="s">
        <v>399</v>
      </c>
      <c r="B121" s="24" t="s">
        <v>26</v>
      </c>
      <c r="C121" s="74" t="s">
        <v>87</v>
      </c>
      <c r="D121" s="74" t="s">
        <v>222</v>
      </c>
      <c r="E121" s="75" t="s">
        <v>401</v>
      </c>
      <c r="F121" s="108"/>
      <c r="G121" s="110">
        <f>G122</f>
        <v>172.4</v>
      </c>
    </row>
    <row r="122" spans="1:7" ht="15.75">
      <c r="A122" s="101" t="s">
        <v>229</v>
      </c>
      <c r="B122" s="24" t="s">
        <v>26</v>
      </c>
      <c r="C122" s="74" t="s">
        <v>87</v>
      </c>
      <c r="D122" s="74" t="s">
        <v>222</v>
      </c>
      <c r="E122" s="75" t="s">
        <v>403</v>
      </c>
      <c r="F122" s="108"/>
      <c r="G122" s="110">
        <f>G123</f>
        <v>172.4</v>
      </c>
    </row>
    <row r="123" spans="1:7" ht="36.75" customHeight="1">
      <c r="A123" s="143" t="s">
        <v>495</v>
      </c>
      <c r="B123" s="24" t="s">
        <v>26</v>
      </c>
      <c r="C123" s="74" t="s">
        <v>87</v>
      </c>
      <c r="D123" s="74" t="s">
        <v>222</v>
      </c>
      <c r="E123" s="75" t="s">
        <v>403</v>
      </c>
      <c r="F123" s="179" t="s">
        <v>498</v>
      </c>
      <c r="G123" s="110">
        <f>175-2.6</f>
        <v>172.4</v>
      </c>
    </row>
    <row r="124" spans="1:7" ht="18.75" customHeight="1" hidden="1">
      <c r="A124" s="2" t="s">
        <v>507</v>
      </c>
      <c r="B124" s="24" t="s">
        <v>26</v>
      </c>
      <c r="C124" s="74" t="s">
        <v>87</v>
      </c>
      <c r="D124" s="74" t="s">
        <v>222</v>
      </c>
      <c r="E124" s="75" t="s">
        <v>400</v>
      </c>
      <c r="F124" s="75"/>
      <c r="G124" s="141">
        <f>G125</f>
        <v>0</v>
      </c>
    </row>
    <row r="125" spans="1:7" ht="18.75" customHeight="1" hidden="1">
      <c r="A125" s="44" t="s">
        <v>508</v>
      </c>
      <c r="B125" s="24" t="s">
        <v>26</v>
      </c>
      <c r="C125" s="74" t="s">
        <v>87</v>
      </c>
      <c r="D125" s="74" t="s">
        <v>222</v>
      </c>
      <c r="E125" s="75" t="s">
        <v>580</v>
      </c>
      <c r="F125" s="75"/>
      <c r="G125" s="141">
        <f>G126</f>
        <v>0</v>
      </c>
    </row>
    <row r="126" spans="1:7" ht="33.75" customHeight="1" hidden="1">
      <c r="A126" s="98" t="s">
        <v>495</v>
      </c>
      <c r="B126" s="24" t="s">
        <v>26</v>
      </c>
      <c r="C126" s="74" t="s">
        <v>87</v>
      </c>
      <c r="D126" s="74" t="s">
        <v>222</v>
      </c>
      <c r="E126" s="75" t="s">
        <v>580</v>
      </c>
      <c r="F126" s="75">
        <v>200</v>
      </c>
      <c r="G126" s="141">
        <v>0</v>
      </c>
    </row>
    <row r="127" spans="1:7" ht="32.25" customHeight="1">
      <c r="A127" s="143" t="s">
        <v>517</v>
      </c>
      <c r="B127" s="24" t="s">
        <v>26</v>
      </c>
      <c r="C127" s="74" t="s">
        <v>87</v>
      </c>
      <c r="D127" s="74" t="s">
        <v>518</v>
      </c>
      <c r="E127" s="75"/>
      <c r="F127" s="75"/>
      <c r="G127" s="110">
        <f>G128</f>
        <v>7</v>
      </c>
    </row>
    <row r="128" spans="1:7" ht="21" customHeight="1">
      <c r="A128" s="46" t="s">
        <v>21</v>
      </c>
      <c r="B128" s="24" t="s">
        <v>26</v>
      </c>
      <c r="C128" s="74" t="s">
        <v>87</v>
      </c>
      <c r="D128" s="74" t="s">
        <v>518</v>
      </c>
      <c r="E128" s="55" t="s">
        <v>410</v>
      </c>
      <c r="F128" s="108"/>
      <c r="G128" s="110">
        <f>G129</f>
        <v>7</v>
      </c>
    </row>
    <row r="129" spans="1:7" ht="36.75" customHeight="1">
      <c r="A129" s="100" t="s">
        <v>250</v>
      </c>
      <c r="B129" s="24" t="s">
        <v>26</v>
      </c>
      <c r="C129" s="74" t="s">
        <v>87</v>
      </c>
      <c r="D129" s="74" t="s">
        <v>518</v>
      </c>
      <c r="E129" s="55" t="s">
        <v>421</v>
      </c>
      <c r="F129" s="108"/>
      <c r="G129" s="110">
        <f>G131</f>
        <v>7</v>
      </c>
    </row>
    <row r="130" spans="1:7" ht="20.25" customHeight="1">
      <c r="A130" s="23" t="s">
        <v>101</v>
      </c>
      <c r="B130" s="24" t="s">
        <v>26</v>
      </c>
      <c r="C130" s="74" t="s">
        <v>87</v>
      </c>
      <c r="D130" s="74" t="s">
        <v>518</v>
      </c>
      <c r="E130" s="55" t="s">
        <v>422</v>
      </c>
      <c r="F130" s="108"/>
      <c r="G130" s="110">
        <f>G131</f>
        <v>7</v>
      </c>
    </row>
    <row r="131" spans="1:7" ht="67.5" customHeight="1">
      <c r="A131" s="98" t="s">
        <v>252</v>
      </c>
      <c r="B131" s="24" t="s">
        <v>26</v>
      </c>
      <c r="C131" s="74" t="s">
        <v>87</v>
      </c>
      <c r="D131" s="74" t="s">
        <v>518</v>
      </c>
      <c r="E131" s="55" t="s">
        <v>476</v>
      </c>
      <c r="F131" s="108"/>
      <c r="G131" s="110">
        <f>G132+G133</f>
        <v>7</v>
      </c>
    </row>
    <row r="132" spans="1:7" ht="15.75" customHeight="1" hidden="1">
      <c r="A132" s="143" t="s">
        <v>496</v>
      </c>
      <c r="B132" s="24" t="s">
        <v>26</v>
      </c>
      <c r="C132" s="74" t="s">
        <v>87</v>
      </c>
      <c r="D132" s="74" t="s">
        <v>518</v>
      </c>
      <c r="E132" s="55" t="s">
        <v>476</v>
      </c>
      <c r="F132" s="108" t="s">
        <v>497</v>
      </c>
      <c r="G132" s="110">
        <v>0</v>
      </c>
    </row>
    <row r="133" spans="1:7" ht="36.75" customHeight="1">
      <c r="A133" s="143" t="s">
        <v>495</v>
      </c>
      <c r="B133" s="24" t="s">
        <v>26</v>
      </c>
      <c r="C133" s="74" t="s">
        <v>87</v>
      </c>
      <c r="D133" s="74" t="s">
        <v>518</v>
      </c>
      <c r="E133" s="55" t="s">
        <v>476</v>
      </c>
      <c r="F133" s="108" t="s">
        <v>498</v>
      </c>
      <c r="G133" s="110">
        <v>7</v>
      </c>
    </row>
    <row r="134" spans="1:7" ht="17.25" customHeight="1">
      <c r="A134" s="96" t="s">
        <v>300</v>
      </c>
      <c r="B134" s="21" t="s">
        <v>26</v>
      </c>
      <c r="C134" s="71" t="s">
        <v>106</v>
      </c>
      <c r="D134" s="71" t="s">
        <v>453</v>
      </c>
      <c r="E134" s="170"/>
      <c r="F134" s="170"/>
      <c r="G134" s="171">
        <f>G135+G141+G171</f>
        <v>21583.4</v>
      </c>
    </row>
    <row r="135" spans="1:7" ht="17.25" customHeight="1">
      <c r="A135" s="46" t="s">
        <v>24</v>
      </c>
      <c r="B135" s="24" t="s">
        <v>26</v>
      </c>
      <c r="C135" s="74" t="s">
        <v>106</v>
      </c>
      <c r="D135" s="74" t="s">
        <v>113</v>
      </c>
      <c r="E135" s="108"/>
      <c r="F135" s="108"/>
      <c r="G135" s="110">
        <f>G136</f>
        <v>5</v>
      </c>
    </row>
    <row r="136" spans="1:7" ht="51.75" customHeight="1">
      <c r="A136" s="98" t="s">
        <v>99</v>
      </c>
      <c r="B136" s="24" t="s">
        <v>26</v>
      </c>
      <c r="C136" s="74" t="s">
        <v>106</v>
      </c>
      <c r="D136" s="74" t="s">
        <v>113</v>
      </c>
      <c r="E136" s="55" t="s">
        <v>425</v>
      </c>
      <c r="F136" s="108"/>
      <c r="G136" s="110">
        <f>G137</f>
        <v>5</v>
      </c>
    </row>
    <row r="137" spans="1:7" ht="17.25" customHeight="1">
      <c r="A137" s="46" t="s">
        <v>101</v>
      </c>
      <c r="B137" s="24" t="s">
        <v>26</v>
      </c>
      <c r="C137" s="74" t="s">
        <v>106</v>
      </c>
      <c r="D137" s="74" t="s">
        <v>113</v>
      </c>
      <c r="E137" s="55" t="s">
        <v>424</v>
      </c>
      <c r="F137" s="108"/>
      <c r="G137" s="110">
        <f>G139</f>
        <v>5</v>
      </c>
    </row>
    <row r="138" spans="1:7" ht="17.25" customHeight="1">
      <c r="A138" s="46" t="s">
        <v>101</v>
      </c>
      <c r="B138" s="24" t="s">
        <v>26</v>
      </c>
      <c r="C138" s="74" t="s">
        <v>106</v>
      </c>
      <c r="D138" s="74" t="s">
        <v>113</v>
      </c>
      <c r="E138" s="75" t="s">
        <v>423</v>
      </c>
      <c r="F138" s="108"/>
      <c r="G138" s="110">
        <f>G139</f>
        <v>5</v>
      </c>
    </row>
    <row r="139" spans="1:7" ht="96" customHeight="1">
      <c r="A139" s="46" t="s">
        <v>273</v>
      </c>
      <c r="B139" s="24" t="s">
        <v>26</v>
      </c>
      <c r="C139" s="74" t="s">
        <v>106</v>
      </c>
      <c r="D139" s="74" t="s">
        <v>113</v>
      </c>
      <c r="E139" s="55" t="s">
        <v>431</v>
      </c>
      <c r="F139" s="108"/>
      <c r="G139" s="110">
        <f>G140</f>
        <v>5</v>
      </c>
    </row>
    <row r="140" spans="1:7" ht="15.75">
      <c r="A140" s="143" t="s">
        <v>503</v>
      </c>
      <c r="B140" s="24" t="s">
        <v>26</v>
      </c>
      <c r="C140" s="74" t="s">
        <v>106</v>
      </c>
      <c r="D140" s="74" t="s">
        <v>113</v>
      </c>
      <c r="E140" s="55" t="s">
        <v>431</v>
      </c>
      <c r="F140" s="108" t="s">
        <v>500</v>
      </c>
      <c r="G140" s="110">
        <v>5</v>
      </c>
    </row>
    <row r="141" spans="1:7" ht="15.75">
      <c r="A141" s="46" t="s">
        <v>53</v>
      </c>
      <c r="B141" s="24" t="s">
        <v>26</v>
      </c>
      <c r="C141" s="74" t="s">
        <v>106</v>
      </c>
      <c r="D141" s="74" t="s">
        <v>222</v>
      </c>
      <c r="E141" s="108"/>
      <c r="F141" s="108"/>
      <c r="G141" s="110">
        <f>G142+G161+G167</f>
        <v>19660.7</v>
      </c>
    </row>
    <row r="142" spans="1:7" ht="48.75" customHeight="1">
      <c r="A142" s="40" t="s">
        <v>529</v>
      </c>
      <c r="B142" s="24" t="s">
        <v>26</v>
      </c>
      <c r="C142" s="74" t="s">
        <v>106</v>
      </c>
      <c r="D142" s="74" t="s">
        <v>222</v>
      </c>
      <c r="E142" s="75" t="s">
        <v>388</v>
      </c>
      <c r="F142" s="108"/>
      <c r="G142" s="110">
        <f>G143+G150+G153+G158</f>
        <v>17165</v>
      </c>
    </row>
    <row r="143" spans="1:7" ht="33" customHeight="1">
      <c r="A143" s="8" t="s">
        <v>617</v>
      </c>
      <c r="B143" s="24" t="s">
        <v>26</v>
      </c>
      <c r="C143" s="74" t="s">
        <v>106</v>
      </c>
      <c r="D143" s="74" t="s">
        <v>222</v>
      </c>
      <c r="E143" s="78" t="s">
        <v>389</v>
      </c>
      <c r="F143" s="78"/>
      <c r="G143" s="110">
        <f>G144+G146+G148</f>
        <v>3667.1000000000004</v>
      </c>
    </row>
    <row r="144" spans="1:7" ht="20.25" customHeight="1">
      <c r="A144" s="8" t="s">
        <v>563</v>
      </c>
      <c r="B144" s="24" t="s">
        <v>26</v>
      </c>
      <c r="C144" s="74" t="s">
        <v>106</v>
      </c>
      <c r="D144" s="74" t="s">
        <v>222</v>
      </c>
      <c r="E144" s="73" t="s">
        <v>554</v>
      </c>
      <c r="F144" s="81"/>
      <c r="G144" s="110">
        <f>G145</f>
        <v>2051</v>
      </c>
    </row>
    <row r="145" spans="1:7" ht="30.75" customHeight="1">
      <c r="A145" s="23" t="s">
        <v>495</v>
      </c>
      <c r="B145" s="24" t="s">
        <v>26</v>
      </c>
      <c r="C145" s="74" t="s">
        <v>106</v>
      </c>
      <c r="D145" s="74" t="s">
        <v>222</v>
      </c>
      <c r="E145" s="73" t="s">
        <v>554</v>
      </c>
      <c r="F145" s="55">
        <v>200</v>
      </c>
      <c r="G145" s="110">
        <f>1859.1+16+30+100+45.9</f>
        <v>2051</v>
      </c>
    </row>
    <row r="146" spans="1:7" ht="29.25" customHeight="1">
      <c r="A146" s="2" t="s">
        <v>555</v>
      </c>
      <c r="B146" s="24" t="s">
        <v>26</v>
      </c>
      <c r="C146" s="74" t="s">
        <v>106</v>
      </c>
      <c r="D146" s="74" t="s">
        <v>222</v>
      </c>
      <c r="E146" s="73" t="s">
        <v>557</v>
      </c>
      <c r="F146" s="55"/>
      <c r="G146" s="110">
        <f>G147</f>
        <v>1363.3</v>
      </c>
    </row>
    <row r="147" spans="1:7" ht="31.5">
      <c r="A147" s="23" t="s">
        <v>495</v>
      </c>
      <c r="B147" s="24" t="s">
        <v>26</v>
      </c>
      <c r="C147" s="74" t="s">
        <v>106</v>
      </c>
      <c r="D147" s="74" t="s">
        <v>222</v>
      </c>
      <c r="E147" s="73" t="s">
        <v>557</v>
      </c>
      <c r="F147" s="55">
        <v>200</v>
      </c>
      <c r="G147" s="110">
        <f>429.5+933.8</f>
        <v>1363.3</v>
      </c>
    </row>
    <row r="148" spans="1:7" ht="31.5">
      <c r="A148" s="2" t="s">
        <v>556</v>
      </c>
      <c r="B148" s="24" t="s">
        <v>26</v>
      </c>
      <c r="C148" s="74" t="s">
        <v>106</v>
      </c>
      <c r="D148" s="74" t="s">
        <v>222</v>
      </c>
      <c r="E148" s="73" t="s">
        <v>557</v>
      </c>
      <c r="F148" s="55"/>
      <c r="G148" s="110">
        <f>G149</f>
        <v>252.8</v>
      </c>
    </row>
    <row r="149" spans="1:7" ht="31.5">
      <c r="A149" s="23" t="s">
        <v>495</v>
      </c>
      <c r="B149" s="24" t="s">
        <v>26</v>
      </c>
      <c r="C149" s="74" t="s">
        <v>106</v>
      </c>
      <c r="D149" s="74" t="s">
        <v>222</v>
      </c>
      <c r="E149" s="73" t="s">
        <v>557</v>
      </c>
      <c r="F149" s="55">
        <v>200</v>
      </c>
      <c r="G149" s="110">
        <f>130+122.8</f>
        <v>252.8</v>
      </c>
    </row>
    <row r="150" spans="1:7" ht="15.75">
      <c r="A150" s="8" t="s">
        <v>575</v>
      </c>
      <c r="B150" s="24" t="s">
        <v>26</v>
      </c>
      <c r="C150" s="74" t="s">
        <v>106</v>
      </c>
      <c r="D150" s="74" t="s">
        <v>222</v>
      </c>
      <c r="E150" s="78" t="s">
        <v>565</v>
      </c>
      <c r="F150" s="55"/>
      <c r="G150" s="110">
        <f>G151</f>
        <v>9051.1</v>
      </c>
    </row>
    <row r="151" spans="1:7" ht="15.75">
      <c r="A151" s="35" t="s">
        <v>234</v>
      </c>
      <c r="B151" s="24" t="s">
        <v>26</v>
      </c>
      <c r="C151" s="74" t="s">
        <v>106</v>
      </c>
      <c r="D151" s="74" t="s">
        <v>222</v>
      </c>
      <c r="E151" s="55" t="s">
        <v>564</v>
      </c>
      <c r="F151" s="113"/>
      <c r="G151" s="110">
        <f>G152</f>
        <v>9051.1</v>
      </c>
    </row>
    <row r="152" spans="1:7" ht="31.5">
      <c r="A152" s="23" t="s">
        <v>495</v>
      </c>
      <c r="B152" s="24" t="s">
        <v>26</v>
      </c>
      <c r="C152" s="74" t="s">
        <v>106</v>
      </c>
      <c r="D152" s="74" t="s">
        <v>222</v>
      </c>
      <c r="E152" s="55" t="s">
        <v>564</v>
      </c>
      <c r="F152" s="55">
        <v>200</v>
      </c>
      <c r="G152" s="110">
        <f>9581.7-30+330-830.6</f>
        <v>9051.1</v>
      </c>
    </row>
    <row r="153" spans="1:7" ht="15.75">
      <c r="A153" s="8" t="s">
        <v>576</v>
      </c>
      <c r="B153" s="24" t="s">
        <v>26</v>
      </c>
      <c r="C153" s="74" t="s">
        <v>106</v>
      </c>
      <c r="D153" s="74" t="s">
        <v>222</v>
      </c>
      <c r="E153" s="78" t="s">
        <v>390</v>
      </c>
      <c r="F153" s="55"/>
      <c r="G153" s="110">
        <f>G154+G156</f>
        <v>3789.5</v>
      </c>
    </row>
    <row r="154" spans="1:7" ht="47.25">
      <c r="A154" s="2" t="s">
        <v>589</v>
      </c>
      <c r="B154" s="24" t="s">
        <v>26</v>
      </c>
      <c r="C154" s="74" t="s">
        <v>106</v>
      </c>
      <c r="D154" s="74" t="s">
        <v>222</v>
      </c>
      <c r="E154" s="73" t="s">
        <v>590</v>
      </c>
      <c r="F154" s="55"/>
      <c r="G154" s="110">
        <f>G155</f>
        <v>3675.8</v>
      </c>
    </row>
    <row r="155" spans="1:7" ht="31.5">
      <c r="A155" s="23" t="s">
        <v>504</v>
      </c>
      <c r="B155" s="24" t="s">
        <v>26</v>
      </c>
      <c r="C155" s="74" t="s">
        <v>106</v>
      </c>
      <c r="D155" s="74" t="s">
        <v>222</v>
      </c>
      <c r="E155" s="73" t="s">
        <v>590</v>
      </c>
      <c r="F155" s="55">
        <v>400</v>
      </c>
      <c r="G155" s="110">
        <f>5546.3-1870.5</f>
        <v>3675.8</v>
      </c>
    </row>
    <row r="156" spans="1:7" ht="47.25">
      <c r="A156" s="2" t="s">
        <v>591</v>
      </c>
      <c r="B156" s="24" t="s">
        <v>26</v>
      </c>
      <c r="C156" s="74" t="s">
        <v>106</v>
      </c>
      <c r="D156" s="74" t="s">
        <v>222</v>
      </c>
      <c r="E156" s="73" t="s">
        <v>590</v>
      </c>
      <c r="F156" s="55"/>
      <c r="G156" s="110">
        <f>G157</f>
        <v>113.7</v>
      </c>
    </row>
    <row r="157" spans="1:7" ht="31.5">
      <c r="A157" s="23" t="s">
        <v>504</v>
      </c>
      <c r="B157" s="24" t="s">
        <v>26</v>
      </c>
      <c r="C157" s="74" t="s">
        <v>106</v>
      </c>
      <c r="D157" s="74" t="s">
        <v>222</v>
      </c>
      <c r="E157" s="73" t="s">
        <v>590</v>
      </c>
      <c r="F157" s="55">
        <v>400</v>
      </c>
      <c r="G157" s="110">
        <v>113.7</v>
      </c>
    </row>
    <row r="158" spans="1:7" ht="15.75">
      <c r="A158" s="8" t="s">
        <v>577</v>
      </c>
      <c r="B158" s="24" t="s">
        <v>26</v>
      </c>
      <c r="C158" s="74" t="s">
        <v>106</v>
      </c>
      <c r="D158" s="74" t="s">
        <v>222</v>
      </c>
      <c r="E158" s="78" t="s">
        <v>448</v>
      </c>
      <c r="F158" s="55"/>
      <c r="G158" s="110">
        <f>G159</f>
        <v>657.3000000000001</v>
      </c>
    </row>
    <row r="159" spans="1:7" ht="15.75">
      <c r="A159" s="35" t="s">
        <v>566</v>
      </c>
      <c r="B159" s="24" t="s">
        <v>26</v>
      </c>
      <c r="C159" s="74" t="s">
        <v>106</v>
      </c>
      <c r="D159" s="74" t="s">
        <v>222</v>
      </c>
      <c r="E159" s="55" t="s">
        <v>578</v>
      </c>
      <c r="F159" s="113"/>
      <c r="G159" s="110">
        <f>G160</f>
        <v>657.3000000000001</v>
      </c>
    </row>
    <row r="160" spans="1:7" ht="34.5" customHeight="1">
      <c r="A160" s="23" t="s">
        <v>495</v>
      </c>
      <c r="B160" s="24" t="s">
        <v>26</v>
      </c>
      <c r="C160" s="74" t="s">
        <v>106</v>
      </c>
      <c r="D160" s="74" t="s">
        <v>222</v>
      </c>
      <c r="E160" s="55" t="s">
        <v>578</v>
      </c>
      <c r="F160" s="55">
        <v>200</v>
      </c>
      <c r="G160" s="110">
        <f>654.7+2.6</f>
        <v>657.3000000000001</v>
      </c>
    </row>
    <row r="161" spans="1:7" ht="81" customHeight="1">
      <c r="A161" s="23" t="s">
        <v>592</v>
      </c>
      <c r="B161" s="24" t="s">
        <v>26</v>
      </c>
      <c r="C161" s="74" t="s">
        <v>106</v>
      </c>
      <c r="D161" s="74" t="s">
        <v>222</v>
      </c>
      <c r="E161" s="55"/>
      <c r="F161" s="55"/>
      <c r="G161" s="110">
        <f>G162</f>
        <v>2489.7</v>
      </c>
    </row>
    <row r="162" spans="1:7" ht="34.5" customHeight="1">
      <c r="A162" s="8" t="s">
        <v>608</v>
      </c>
      <c r="B162" s="24" t="s">
        <v>26</v>
      </c>
      <c r="C162" s="74" t="s">
        <v>106</v>
      </c>
      <c r="D162" s="74" t="s">
        <v>222</v>
      </c>
      <c r="E162" s="73" t="s">
        <v>609</v>
      </c>
      <c r="F162" s="108"/>
      <c r="G162" s="110">
        <f>G163+G165</f>
        <v>2489.7</v>
      </c>
    </row>
    <row r="163" spans="1:7" ht="34.5" customHeight="1">
      <c r="A163" s="8" t="s">
        <v>610</v>
      </c>
      <c r="B163" s="24" t="s">
        <v>26</v>
      </c>
      <c r="C163" s="74" t="s">
        <v>106</v>
      </c>
      <c r="D163" s="74" t="s">
        <v>222</v>
      </c>
      <c r="E163" s="75" t="s">
        <v>611</v>
      </c>
      <c r="F163" s="108"/>
      <c r="G163" s="110">
        <f>G164</f>
        <v>2136.7</v>
      </c>
    </row>
    <row r="164" spans="1:7" ht="34.5" customHeight="1">
      <c r="A164" s="98" t="s">
        <v>495</v>
      </c>
      <c r="B164" s="24" t="s">
        <v>26</v>
      </c>
      <c r="C164" s="74" t="s">
        <v>106</v>
      </c>
      <c r="D164" s="74" t="s">
        <v>222</v>
      </c>
      <c r="E164" s="75" t="s">
        <v>611</v>
      </c>
      <c r="F164" s="108" t="s">
        <v>498</v>
      </c>
      <c r="G164" s="110">
        <v>2136.7</v>
      </c>
    </row>
    <row r="165" spans="1:7" ht="34.5" customHeight="1">
      <c r="A165" s="23" t="s">
        <v>614</v>
      </c>
      <c r="B165" s="24" t="s">
        <v>26</v>
      </c>
      <c r="C165" s="74" t="s">
        <v>106</v>
      </c>
      <c r="D165" s="74" t="s">
        <v>222</v>
      </c>
      <c r="E165" s="75" t="s">
        <v>611</v>
      </c>
      <c r="F165" s="108"/>
      <c r="G165" s="110">
        <f>G166</f>
        <v>353</v>
      </c>
    </row>
    <row r="166" spans="1:7" ht="34.5" customHeight="1">
      <c r="A166" s="143" t="s">
        <v>495</v>
      </c>
      <c r="B166" s="24" t="s">
        <v>26</v>
      </c>
      <c r="C166" s="74" t="s">
        <v>106</v>
      </c>
      <c r="D166" s="74" t="s">
        <v>222</v>
      </c>
      <c r="E166" s="75" t="s">
        <v>611</v>
      </c>
      <c r="F166" s="108" t="s">
        <v>498</v>
      </c>
      <c r="G166" s="110">
        <f>225.8+127.2</f>
        <v>353</v>
      </c>
    </row>
    <row r="167" spans="1:7" ht="78.75" customHeight="1">
      <c r="A167" s="48" t="s">
        <v>637</v>
      </c>
      <c r="B167" s="175" t="s">
        <v>26</v>
      </c>
      <c r="C167" s="76" t="s">
        <v>106</v>
      </c>
      <c r="D167" s="76" t="s">
        <v>222</v>
      </c>
      <c r="E167" s="75" t="s">
        <v>632</v>
      </c>
      <c r="F167" s="167"/>
      <c r="G167" s="110">
        <f>G168</f>
        <v>6</v>
      </c>
    </row>
    <row r="168" spans="1:7" ht="34.5" customHeight="1">
      <c r="A168" s="23" t="s">
        <v>634</v>
      </c>
      <c r="B168" s="175" t="s">
        <v>26</v>
      </c>
      <c r="C168" s="76" t="s">
        <v>106</v>
      </c>
      <c r="D168" s="76" t="s">
        <v>222</v>
      </c>
      <c r="E168" s="75" t="s">
        <v>633</v>
      </c>
      <c r="F168" s="75"/>
      <c r="G168" s="110">
        <f>G169</f>
        <v>6</v>
      </c>
    </row>
    <row r="169" spans="1:7" ht="34.5" customHeight="1">
      <c r="A169" s="23" t="s">
        <v>635</v>
      </c>
      <c r="B169" s="175" t="s">
        <v>26</v>
      </c>
      <c r="C169" s="76" t="s">
        <v>106</v>
      </c>
      <c r="D169" s="76" t="s">
        <v>222</v>
      </c>
      <c r="E169" s="75" t="s">
        <v>633</v>
      </c>
      <c r="F169" s="75"/>
      <c r="G169" s="110">
        <f>G170</f>
        <v>6</v>
      </c>
    </row>
    <row r="170" spans="1:7" ht="34.5" customHeight="1">
      <c r="A170" s="23" t="s">
        <v>495</v>
      </c>
      <c r="B170" s="175" t="s">
        <v>26</v>
      </c>
      <c r="C170" s="76" t="s">
        <v>106</v>
      </c>
      <c r="D170" s="76" t="s">
        <v>222</v>
      </c>
      <c r="E170" s="75" t="s">
        <v>636</v>
      </c>
      <c r="F170" s="75">
        <v>200</v>
      </c>
      <c r="G170" s="110">
        <v>6</v>
      </c>
    </row>
    <row r="171" spans="1:7" ht="20.25" customHeight="1">
      <c r="A171" s="46" t="s">
        <v>2</v>
      </c>
      <c r="B171" s="24" t="s">
        <v>26</v>
      </c>
      <c r="C171" s="74" t="s">
        <v>106</v>
      </c>
      <c r="D171" s="74" t="s">
        <v>107</v>
      </c>
      <c r="E171" s="108"/>
      <c r="F171" s="108"/>
      <c r="G171" s="110">
        <f>G173+G176+G183</f>
        <v>1917.6999999999998</v>
      </c>
    </row>
    <row r="172" spans="1:7" ht="62.25" customHeight="1">
      <c r="A172" s="191" t="s">
        <v>594</v>
      </c>
      <c r="B172" s="24" t="s">
        <v>26</v>
      </c>
      <c r="C172" s="74" t="s">
        <v>106</v>
      </c>
      <c r="D172" s="74" t="s">
        <v>107</v>
      </c>
      <c r="E172" s="108" t="s">
        <v>595</v>
      </c>
      <c r="F172" s="108"/>
      <c r="G172" s="110">
        <f>G171</f>
        <v>1917.6999999999998</v>
      </c>
    </row>
    <row r="173" spans="1:7" ht="31.5">
      <c r="A173" s="2" t="s">
        <v>596</v>
      </c>
      <c r="B173" s="24" t="s">
        <v>26</v>
      </c>
      <c r="C173" s="74" t="s">
        <v>106</v>
      </c>
      <c r="D173" s="74" t="s">
        <v>107</v>
      </c>
      <c r="E173" s="127" t="s">
        <v>598</v>
      </c>
      <c r="F173" s="127"/>
      <c r="G173" s="110">
        <f>G174</f>
        <v>9</v>
      </c>
    </row>
    <row r="174" spans="1:7" ht="15.75">
      <c r="A174" s="22" t="s">
        <v>597</v>
      </c>
      <c r="B174" s="24" t="s">
        <v>26</v>
      </c>
      <c r="C174" s="74" t="s">
        <v>106</v>
      </c>
      <c r="D174" s="74" t="s">
        <v>107</v>
      </c>
      <c r="E174" s="127" t="s">
        <v>615</v>
      </c>
      <c r="F174" s="127"/>
      <c r="G174" s="110">
        <f>G175</f>
        <v>9</v>
      </c>
    </row>
    <row r="175" spans="1:7" ht="38.25" customHeight="1">
      <c r="A175" s="98" t="s">
        <v>495</v>
      </c>
      <c r="B175" s="24" t="s">
        <v>26</v>
      </c>
      <c r="C175" s="74" t="s">
        <v>106</v>
      </c>
      <c r="D175" s="74" t="s">
        <v>107</v>
      </c>
      <c r="E175" s="127" t="s">
        <v>615</v>
      </c>
      <c r="F175" s="108" t="s">
        <v>498</v>
      </c>
      <c r="G175" s="110">
        <v>9</v>
      </c>
    </row>
    <row r="176" spans="1:7" ht="30" customHeight="1">
      <c r="A176" s="2" t="s">
        <v>600</v>
      </c>
      <c r="B176" s="24" t="s">
        <v>26</v>
      </c>
      <c r="C176" s="74" t="s">
        <v>106</v>
      </c>
      <c r="D176" s="74" t="s">
        <v>107</v>
      </c>
      <c r="E176" s="73" t="s">
        <v>602</v>
      </c>
      <c r="F176" s="108"/>
      <c r="G176" s="110">
        <f>G177+G179+G181</f>
        <v>1356.6999999999998</v>
      </c>
    </row>
    <row r="177" spans="1:7" ht="20.25" customHeight="1">
      <c r="A177" s="143" t="s">
        <v>601</v>
      </c>
      <c r="B177" s="24" t="s">
        <v>26</v>
      </c>
      <c r="C177" s="74" t="s">
        <v>106</v>
      </c>
      <c r="D177" s="74" t="s">
        <v>107</v>
      </c>
      <c r="E177" s="73" t="s">
        <v>603</v>
      </c>
      <c r="F177" s="108"/>
      <c r="G177" s="110">
        <f>G178</f>
        <v>966.3999999999999</v>
      </c>
    </row>
    <row r="178" spans="1:7" ht="30.75" customHeight="1">
      <c r="A178" s="98" t="s">
        <v>495</v>
      </c>
      <c r="B178" s="24" t="s">
        <v>26</v>
      </c>
      <c r="C178" s="74" t="s">
        <v>106</v>
      </c>
      <c r="D178" s="74" t="s">
        <v>107</v>
      </c>
      <c r="E178" s="73" t="s">
        <v>603</v>
      </c>
      <c r="F178" s="108" t="s">
        <v>498</v>
      </c>
      <c r="G178" s="110">
        <f>3980-1118.5-31.3-1450.8-390.3-22.7</f>
        <v>966.3999999999999</v>
      </c>
    </row>
    <row r="179" spans="1:7" ht="56.25" customHeight="1">
      <c r="A179" s="98" t="s">
        <v>654</v>
      </c>
      <c r="B179" s="24" t="s">
        <v>26</v>
      </c>
      <c r="C179" s="74" t="s">
        <v>106</v>
      </c>
      <c r="D179" s="74" t="s">
        <v>107</v>
      </c>
      <c r="E179" s="73" t="s">
        <v>653</v>
      </c>
      <c r="F179" s="108"/>
      <c r="G179" s="110">
        <f>G180</f>
        <v>359</v>
      </c>
    </row>
    <row r="180" spans="1:7" ht="30.75" customHeight="1">
      <c r="A180" s="98" t="s">
        <v>495</v>
      </c>
      <c r="B180" s="24" t="s">
        <v>26</v>
      </c>
      <c r="C180" s="74" t="s">
        <v>106</v>
      </c>
      <c r="D180" s="74" t="s">
        <v>107</v>
      </c>
      <c r="E180" s="73" t="s">
        <v>653</v>
      </c>
      <c r="F180" s="108" t="s">
        <v>498</v>
      </c>
      <c r="G180" s="110">
        <v>359</v>
      </c>
    </row>
    <row r="181" spans="1:7" ht="48" customHeight="1">
      <c r="A181" s="98" t="s">
        <v>655</v>
      </c>
      <c r="B181" s="24" t="s">
        <v>26</v>
      </c>
      <c r="C181" s="74" t="s">
        <v>106</v>
      </c>
      <c r="D181" s="74" t="s">
        <v>107</v>
      </c>
      <c r="E181" s="73" t="s">
        <v>653</v>
      </c>
      <c r="F181" s="108"/>
      <c r="G181" s="110">
        <f>G182</f>
        <v>31.3</v>
      </c>
    </row>
    <row r="182" spans="1:7" ht="30.75" customHeight="1">
      <c r="A182" s="98" t="s">
        <v>495</v>
      </c>
      <c r="B182" s="24" t="s">
        <v>26</v>
      </c>
      <c r="C182" s="74" t="s">
        <v>106</v>
      </c>
      <c r="D182" s="74" t="s">
        <v>107</v>
      </c>
      <c r="E182" s="73" t="s">
        <v>653</v>
      </c>
      <c r="F182" s="108" t="s">
        <v>498</v>
      </c>
      <c r="G182" s="110">
        <v>31.3</v>
      </c>
    </row>
    <row r="183" spans="1:7" ht="48.75" customHeight="1">
      <c r="A183" s="2" t="s">
        <v>606</v>
      </c>
      <c r="B183" s="24" t="s">
        <v>26</v>
      </c>
      <c r="C183" s="74" t="s">
        <v>106</v>
      </c>
      <c r="D183" s="74" t="s">
        <v>107</v>
      </c>
      <c r="E183" s="73" t="s">
        <v>605</v>
      </c>
      <c r="F183" s="108"/>
      <c r="G183" s="110">
        <f>G184</f>
        <v>552</v>
      </c>
    </row>
    <row r="184" spans="1:7" ht="49.5" customHeight="1">
      <c r="A184" s="143" t="s">
        <v>607</v>
      </c>
      <c r="B184" s="24" t="s">
        <v>26</v>
      </c>
      <c r="C184" s="74" t="s">
        <v>106</v>
      </c>
      <c r="D184" s="74" t="s">
        <v>107</v>
      </c>
      <c r="E184" s="73" t="s">
        <v>604</v>
      </c>
      <c r="F184" s="108"/>
      <c r="G184" s="110">
        <f>G185</f>
        <v>552</v>
      </c>
    </row>
    <row r="185" spans="1:7" ht="37.5" customHeight="1">
      <c r="A185" s="98" t="s">
        <v>495</v>
      </c>
      <c r="B185" s="24" t="s">
        <v>26</v>
      </c>
      <c r="C185" s="74" t="s">
        <v>106</v>
      </c>
      <c r="D185" s="74" t="s">
        <v>107</v>
      </c>
      <c r="E185" s="73" t="s">
        <v>604</v>
      </c>
      <c r="F185" s="108" t="s">
        <v>498</v>
      </c>
      <c r="G185" s="110">
        <f>1040+92-580</f>
        <v>552</v>
      </c>
    </row>
    <row r="186" spans="1:7" ht="15.75">
      <c r="A186" s="96" t="s">
        <v>301</v>
      </c>
      <c r="B186" s="21" t="s">
        <v>26</v>
      </c>
      <c r="C186" s="71" t="s">
        <v>109</v>
      </c>
      <c r="D186" s="71" t="s">
        <v>453</v>
      </c>
      <c r="E186" s="170"/>
      <c r="F186" s="170"/>
      <c r="G186" s="171">
        <f>G187+G196+G221+G271</f>
        <v>57961.1</v>
      </c>
    </row>
    <row r="187" spans="1:7" ht="15.75">
      <c r="A187" s="46" t="s">
        <v>3</v>
      </c>
      <c r="B187" s="24" t="s">
        <v>26</v>
      </c>
      <c r="C187" s="74" t="s">
        <v>109</v>
      </c>
      <c r="D187" s="74" t="s">
        <v>86</v>
      </c>
      <c r="E187" s="108"/>
      <c r="F187" s="108"/>
      <c r="G187" s="110">
        <f>G188+G193</f>
        <v>2865.3</v>
      </c>
    </row>
    <row r="188" spans="1:7" ht="61.5" customHeight="1">
      <c r="A188" s="29" t="s">
        <v>527</v>
      </c>
      <c r="B188" s="24" t="s">
        <v>26</v>
      </c>
      <c r="C188" s="74" t="s">
        <v>109</v>
      </c>
      <c r="D188" s="74" t="s">
        <v>86</v>
      </c>
      <c r="E188" s="75" t="s">
        <v>373</v>
      </c>
      <c r="F188" s="108"/>
      <c r="G188" s="110">
        <f>G190</f>
        <v>2865.3</v>
      </c>
    </row>
    <row r="189" spans="1:7" ht="18.75" customHeight="1">
      <c r="A189" s="8" t="s">
        <v>536</v>
      </c>
      <c r="B189" s="24" t="s">
        <v>26</v>
      </c>
      <c r="C189" s="74" t="s">
        <v>109</v>
      </c>
      <c r="D189" s="74" t="s">
        <v>86</v>
      </c>
      <c r="E189" s="75" t="s">
        <v>384</v>
      </c>
      <c r="F189" s="108"/>
      <c r="G189" s="110">
        <f>G190</f>
        <v>2865.3</v>
      </c>
    </row>
    <row r="190" spans="1:7" ht="15.75">
      <c r="A190" s="8" t="s">
        <v>539</v>
      </c>
      <c r="B190" s="24" t="s">
        <v>26</v>
      </c>
      <c r="C190" s="74" t="s">
        <v>109</v>
      </c>
      <c r="D190" s="74" t="s">
        <v>86</v>
      </c>
      <c r="E190" s="75" t="s">
        <v>538</v>
      </c>
      <c r="F190" s="108"/>
      <c r="G190" s="110">
        <f>G191+G192</f>
        <v>2865.3</v>
      </c>
    </row>
    <row r="191" spans="1:7" ht="31.5">
      <c r="A191" s="143" t="s">
        <v>495</v>
      </c>
      <c r="B191" s="24" t="s">
        <v>26</v>
      </c>
      <c r="C191" s="74" t="s">
        <v>109</v>
      </c>
      <c r="D191" s="74" t="s">
        <v>86</v>
      </c>
      <c r="E191" s="75" t="s">
        <v>538</v>
      </c>
      <c r="F191" s="108" t="s">
        <v>498</v>
      </c>
      <c r="G191" s="110">
        <f>2253+112.3+350</f>
        <v>2715.3</v>
      </c>
    </row>
    <row r="192" spans="1:7" ht="15.75">
      <c r="A192" s="143" t="s">
        <v>503</v>
      </c>
      <c r="B192" s="24" t="s">
        <v>26</v>
      </c>
      <c r="C192" s="74" t="s">
        <v>109</v>
      </c>
      <c r="D192" s="74" t="s">
        <v>86</v>
      </c>
      <c r="E192" s="75" t="s">
        <v>538</v>
      </c>
      <c r="F192" s="108" t="s">
        <v>500</v>
      </c>
      <c r="G192" s="110">
        <v>150</v>
      </c>
    </row>
    <row r="193" spans="1:7" ht="15.75" hidden="1">
      <c r="A193" s="23" t="s">
        <v>101</v>
      </c>
      <c r="B193" s="24" t="s">
        <v>26</v>
      </c>
      <c r="C193" s="74" t="s">
        <v>109</v>
      </c>
      <c r="D193" s="74" t="s">
        <v>86</v>
      </c>
      <c r="E193" s="161" t="s">
        <v>423</v>
      </c>
      <c r="F193" s="159"/>
      <c r="G193" s="141">
        <f>G194</f>
        <v>0</v>
      </c>
    </row>
    <row r="194" spans="1:7" ht="31.5" hidden="1">
      <c r="A194" s="8" t="s">
        <v>466</v>
      </c>
      <c r="B194" s="24" t="s">
        <v>26</v>
      </c>
      <c r="C194" s="74" t="s">
        <v>109</v>
      </c>
      <c r="D194" s="74" t="s">
        <v>86</v>
      </c>
      <c r="E194" s="161" t="s">
        <v>465</v>
      </c>
      <c r="F194" s="160"/>
      <c r="G194" s="141">
        <f>G195</f>
        <v>0</v>
      </c>
    </row>
    <row r="195" spans="1:7" ht="15.75" hidden="1">
      <c r="A195" s="8" t="s">
        <v>460</v>
      </c>
      <c r="B195" s="24" t="s">
        <v>26</v>
      </c>
      <c r="C195" s="74" t="s">
        <v>109</v>
      </c>
      <c r="D195" s="74" t="s">
        <v>86</v>
      </c>
      <c r="E195" s="161" t="s">
        <v>465</v>
      </c>
      <c r="F195" s="158">
        <v>410</v>
      </c>
      <c r="G195" s="141">
        <v>0</v>
      </c>
    </row>
    <row r="196" spans="1:7" ht="15.75">
      <c r="A196" s="8" t="s">
        <v>4</v>
      </c>
      <c r="B196" s="175" t="s">
        <v>26</v>
      </c>
      <c r="C196" s="76" t="s">
        <v>109</v>
      </c>
      <c r="D196" s="76" t="s">
        <v>113</v>
      </c>
      <c r="E196" s="108"/>
      <c r="F196" s="108"/>
      <c r="G196" s="110">
        <f>G197+G213</f>
        <v>18451.7</v>
      </c>
    </row>
    <row r="197" spans="1:7" ht="64.5" customHeight="1">
      <c r="A197" s="35" t="s">
        <v>527</v>
      </c>
      <c r="B197" s="175" t="s">
        <v>26</v>
      </c>
      <c r="C197" s="76" t="s">
        <v>109</v>
      </c>
      <c r="D197" s="76" t="s">
        <v>113</v>
      </c>
      <c r="E197" s="75" t="s">
        <v>373</v>
      </c>
      <c r="F197" s="108"/>
      <c r="G197" s="110">
        <f>G201+G206+G210+G198</f>
        <v>10251.7</v>
      </c>
    </row>
    <row r="198" spans="1:7" ht="24.75" customHeight="1">
      <c r="A198" s="35" t="s">
        <v>651</v>
      </c>
      <c r="B198" s="175" t="s">
        <v>26</v>
      </c>
      <c r="C198" s="76" t="s">
        <v>109</v>
      </c>
      <c r="D198" s="76" t="s">
        <v>113</v>
      </c>
      <c r="E198" s="75" t="s">
        <v>374</v>
      </c>
      <c r="F198" s="108"/>
      <c r="G198" s="110">
        <f>G199</f>
        <v>9994.1</v>
      </c>
    </row>
    <row r="199" spans="1:7" ht="17.25" customHeight="1">
      <c r="A199" s="143" t="s">
        <v>656</v>
      </c>
      <c r="B199" s="175" t="s">
        <v>26</v>
      </c>
      <c r="C199" s="76" t="s">
        <v>109</v>
      </c>
      <c r="D199" s="76" t="s">
        <v>113</v>
      </c>
      <c r="E199" s="75" t="s">
        <v>652</v>
      </c>
      <c r="F199" s="108"/>
      <c r="G199" s="110">
        <f>G200</f>
        <v>9994.1</v>
      </c>
    </row>
    <row r="200" spans="1:7" ht="36" customHeight="1">
      <c r="A200" s="143" t="s">
        <v>504</v>
      </c>
      <c r="B200" s="175" t="s">
        <v>26</v>
      </c>
      <c r="C200" s="76" t="s">
        <v>109</v>
      </c>
      <c r="D200" s="76" t="s">
        <v>113</v>
      </c>
      <c r="E200" s="75" t="s">
        <v>652</v>
      </c>
      <c r="F200" s="108" t="s">
        <v>502</v>
      </c>
      <c r="G200" s="33">
        <f>1246.2+8747.9</f>
        <v>9994.1</v>
      </c>
    </row>
    <row r="201" spans="1:7" ht="16.5" customHeight="1">
      <c r="A201" s="35" t="s">
        <v>534</v>
      </c>
      <c r="B201" s="175" t="s">
        <v>26</v>
      </c>
      <c r="C201" s="76" t="s">
        <v>109</v>
      </c>
      <c r="D201" s="76" t="s">
        <v>113</v>
      </c>
      <c r="E201" s="75" t="s">
        <v>378</v>
      </c>
      <c r="F201" s="108"/>
      <c r="G201" s="110">
        <f>G202</f>
        <v>200.6</v>
      </c>
    </row>
    <row r="202" spans="1:7" ht="15.75">
      <c r="A202" s="35" t="s">
        <v>541</v>
      </c>
      <c r="B202" s="175" t="s">
        <v>26</v>
      </c>
      <c r="C202" s="76" t="s">
        <v>109</v>
      </c>
      <c r="D202" s="76" t="s">
        <v>113</v>
      </c>
      <c r="E202" s="75" t="s">
        <v>544</v>
      </c>
      <c r="F202" s="108"/>
      <c r="G202" s="110">
        <f>G204+G205</f>
        <v>200.6</v>
      </c>
    </row>
    <row r="203" spans="1:7" ht="31.5" hidden="1">
      <c r="A203" s="172" t="s">
        <v>111</v>
      </c>
      <c r="B203" s="175" t="s">
        <v>26</v>
      </c>
      <c r="C203" s="76" t="s">
        <v>109</v>
      </c>
      <c r="D203" s="76" t="s">
        <v>113</v>
      </c>
      <c r="E203" s="75" t="s">
        <v>544</v>
      </c>
      <c r="F203" s="108" t="s">
        <v>302</v>
      </c>
      <c r="G203" s="110">
        <v>0</v>
      </c>
    </row>
    <row r="204" spans="1:7" ht="31.5">
      <c r="A204" s="23" t="s">
        <v>495</v>
      </c>
      <c r="B204" s="175" t="s">
        <v>26</v>
      </c>
      <c r="C204" s="76" t="s">
        <v>109</v>
      </c>
      <c r="D204" s="76" t="s">
        <v>113</v>
      </c>
      <c r="E204" s="75" t="s">
        <v>544</v>
      </c>
      <c r="F204" s="108" t="s">
        <v>498</v>
      </c>
      <c r="G204" s="110">
        <v>62.5</v>
      </c>
    </row>
    <row r="205" spans="1:7" ht="31.5">
      <c r="A205" s="143" t="s">
        <v>504</v>
      </c>
      <c r="B205" s="175" t="s">
        <v>26</v>
      </c>
      <c r="C205" s="76" t="s">
        <v>109</v>
      </c>
      <c r="D205" s="76" t="s">
        <v>113</v>
      </c>
      <c r="E205" s="75" t="s">
        <v>544</v>
      </c>
      <c r="F205" s="108" t="s">
        <v>502</v>
      </c>
      <c r="G205" s="110">
        <v>138.1</v>
      </c>
    </row>
    <row r="206" spans="1:7" ht="15.75">
      <c r="A206" s="8" t="s">
        <v>542</v>
      </c>
      <c r="B206" s="175" t="s">
        <v>26</v>
      </c>
      <c r="C206" s="76" t="s">
        <v>109</v>
      </c>
      <c r="D206" s="76" t="s">
        <v>113</v>
      </c>
      <c r="E206" s="75" t="s">
        <v>382</v>
      </c>
      <c r="F206" s="108"/>
      <c r="G206" s="110">
        <f>G207</f>
        <v>57</v>
      </c>
    </row>
    <row r="207" spans="1:7" ht="15.75">
      <c r="A207" s="35" t="s">
        <v>543</v>
      </c>
      <c r="B207" s="175" t="s">
        <v>26</v>
      </c>
      <c r="C207" s="76" t="s">
        <v>109</v>
      </c>
      <c r="D207" s="76" t="s">
        <v>113</v>
      </c>
      <c r="E207" s="75" t="s">
        <v>545</v>
      </c>
      <c r="F207" s="108"/>
      <c r="G207" s="110">
        <f>G208+G209</f>
        <v>57</v>
      </c>
    </row>
    <row r="208" spans="1:7" ht="31.5">
      <c r="A208" s="23" t="s">
        <v>495</v>
      </c>
      <c r="B208" s="175" t="s">
        <v>26</v>
      </c>
      <c r="C208" s="76" t="s">
        <v>109</v>
      </c>
      <c r="D208" s="76" t="s">
        <v>113</v>
      </c>
      <c r="E208" s="75" t="s">
        <v>545</v>
      </c>
      <c r="F208" s="108" t="s">
        <v>498</v>
      </c>
      <c r="G208" s="110">
        <f>57+17.5-17.5</f>
        <v>57</v>
      </c>
    </row>
    <row r="209" spans="1:7" ht="31.5">
      <c r="A209" s="143" t="s">
        <v>504</v>
      </c>
      <c r="B209" s="175" t="s">
        <v>26</v>
      </c>
      <c r="C209" s="76" t="s">
        <v>109</v>
      </c>
      <c r="D209" s="76" t="s">
        <v>113</v>
      </c>
      <c r="E209" s="75" t="s">
        <v>545</v>
      </c>
      <c r="F209" s="108" t="s">
        <v>502</v>
      </c>
      <c r="G209" s="110">
        <f>150+1667-1817</f>
        <v>0</v>
      </c>
    </row>
    <row r="210" spans="1:7" ht="15.75">
      <c r="A210" s="8" t="s">
        <v>535</v>
      </c>
      <c r="B210" s="175" t="s">
        <v>26</v>
      </c>
      <c r="C210" s="76" t="s">
        <v>109</v>
      </c>
      <c r="D210" s="76" t="s">
        <v>113</v>
      </c>
      <c r="E210" s="75" t="s">
        <v>384</v>
      </c>
      <c r="F210" s="108"/>
      <c r="G210" s="110">
        <f>G211</f>
        <v>0</v>
      </c>
    </row>
    <row r="211" spans="1:7" ht="15.75">
      <c r="A211" s="23" t="s">
        <v>574</v>
      </c>
      <c r="B211" s="175" t="s">
        <v>26</v>
      </c>
      <c r="C211" s="76" t="s">
        <v>109</v>
      </c>
      <c r="D211" s="76" t="s">
        <v>113</v>
      </c>
      <c r="E211" s="75" t="s">
        <v>546</v>
      </c>
      <c r="F211" s="108"/>
      <c r="G211" s="110">
        <f>G212</f>
        <v>0</v>
      </c>
    </row>
    <row r="212" spans="1:7" ht="35.25" customHeight="1">
      <c r="A212" s="143" t="s">
        <v>504</v>
      </c>
      <c r="B212" s="175" t="s">
        <v>26</v>
      </c>
      <c r="C212" s="76" t="s">
        <v>109</v>
      </c>
      <c r="D212" s="76" t="s">
        <v>113</v>
      </c>
      <c r="E212" s="75" t="s">
        <v>546</v>
      </c>
      <c r="F212" s="108" t="s">
        <v>502</v>
      </c>
      <c r="G212" s="33">
        <f>985-904.8-80.2</f>
        <v>0</v>
      </c>
    </row>
    <row r="213" spans="1:7" ht="47.25">
      <c r="A213" s="23" t="s">
        <v>99</v>
      </c>
      <c r="B213" s="175" t="s">
        <v>26</v>
      </c>
      <c r="C213" s="76" t="s">
        <v>109</v>
      </c>
      <c r="D213" s="76" t="s">
        <v>113</v>
      </c>
      <c r="E213" s="55" t="s">
        <v>425</v>
      </c>
      <c r="F213" s="108"/>
      <c r="G213" s="33">
        <f>G214</f>
        <v>8200</v>
      </c>
    </row>
    <row r="214" spans="1:7" ht="15.75">
      <c r="A214" s="23" t="s">
        <v>101</v>
      </c>
      <c r="B214" s="175" t="s">
        <v>26</v>
      </c>
      <c r="C214" s="76" t="s">
        <v>109</v>
      </c>
      <c r="D214" s="76" t="s">
        <v>113</v>
      </c>
      <c r="E214" s="55" t="s">
        <v>424</v>
      </c>
      <c r="F214" s="108"/>
      <c r="G214" s="33">
        <f>G216+G218</f>
        <v>8200</v>
      </c>
    </row>
    <row r="215" spans="1:7" ht="15.75">
      <c r="A215" s="23" t="s">
        <v>101</v>
      </c>
      <c r="B215" s="175" t="s">
        <v>26</v>
      </c>
      <c r="C215" s="76" t="s">
        <v>109</v>
      </c>
      <c r="D215" s="76" t="s">
        <v>113</v>
      </c>
      <c r="E215" s="75" t="s">
        <v>423</v>
      </c>
      <c r="F215" s="108"/>
      <c r="G215" s="33">
        <f>G216+G218</f>
        <v>8200</v>
      </c>
    </row>
    <row r="216" spans="1:7" ht="32.25" customHeight="1">
      <c r="A216" s="8" t="s">
        <v>650</v>
      </c>
      <c r="B216" s="175" t="s">
        <v>26</v>
      </c>
      <c r="C216" s="76" t="s">
        <v>109</v>
      </c>
      <c r="D216" s="76" t="s">
        <v>113</v>
      </c>
      <c r="E216" s="55" t="s">
        <v>435</v>
      </c>
      <c r="F216" s="109"/>
      <c r="G216" s="33">
        <f>G217</f>
        <v>200</v>
      </c>
    </row>
    <row r="217" spans="1:7" ht="15.75">
      <c r="A217" s="143" t="s">
        <v>503</v>
      </c>
      <c r="B217" s="175" t="s">
        <v>26</v>
      </c>
      <c r="C217" s="76" t="s">
        <v>109</v>
      </c>
      <c r="D217" s="76" t="s">
        <v>113</v>
      </c>
      <c r="E217" s="55" t="s">
        <v>435</v>
      </c>
      <c r="F217" s="109">
        <v>800</v>
      </c>
      <c r="G217" s="33">
        <f>'Прил.7 Прогр.2020'!E310</f>
        <v>200</v>
      </c>
    </row>
    <row r="218" spans="1:7" ht="15.75">
      <c r="A218" s="8" t="s">
        <v>317</v>
      </c>
      <c r="B218" s="175" t="s">
        <v>26</v>
      </c>
      <c r="C218" s="76" t="s">
        <v>109</v>
      </c>
      <c r="D218" s="76" t="s">
        <v>113</v>
      </c>
      <c r="E218" s="55" t="s">
        <v>436</v>
      </c>
      <c r="F218" s="109"/>
      <c r="G218" s="33">
        <f>G219+G220</f>
        <v>8000</v>
      </c>
    </row>
    <row r="219" spans="1:7" ht="15.75">
      <c r="A219" s="143" t="s">
        <v>503</v>
      </c>
      <c r="B219" s="175" t="s">
        <v>26</v>
      </c>
      <c r="C219" s="76" t="s">
        <v>109</v>
      </c>
      <c r="D219" s="76" t="s">
        <v>113</v>
      </c>
      <c r="E219" s="55" t="s">
        <v>436</v>
      </c>
      <c r="F219" s="109">
        <v>800</v>
      </c>
      <c r="G219" s="33">
        <f>1000-1000</f>
        <v>0</v>
      </c>
    </row>
    <row r="220" spans="1:7" ht="31.5">
      <c r="A220" s="143" t="s">
        <v>495</v>
      </c>
      <c r="B220" s="175" t="s">
        <v>26</v>
      </c>
      <c r="C220" s="76" t="s">
        <v>109</v>
      </c>
      <c r="D220" s="76" t="s">
        <v>113</v>
      </c>
      <c r="E220" s="55" t="s">
        <v>436</v>
      </c>
      <c r="F220" s="109">
        <v>200</v>
      </c>
      <c r="G220" s="33">
        <v>8000</v>
      </c>
    </row>
    <row r="221" spans="1:7" ht="15.75">
      <c r="A221" s="8" t="s">
        <v>5</v>
      </c>
      <c r="B221" s="175" t="s">
        <v>26</v>
      </c>
      <c r="C221" s="76" t="s">
        <v>109</v>
      </c>
      <c r="D221" s="76" t="s">
        <v>87</v>
      </c>
      <c r="E221" s="176"/>
      <c r="F221" s="108"/>
      <c r="G221" s="110">
        <f>G222+G233+G265+G259</f>
        <v>36644.1</v>
      </c>
    </row>
    <row r="222" spans="1:7" ht="60.75" customHeight="1">
      <c r="A222" s="35" t="s">
        <v>527</v>
      </c>
      <c r="B222" s="175" t="s">
        <v>26</v>
      </c>
      <c r="C222" s="76" t="s">
        <v>109</v>
      </c>
      <c r="D222" s="76" t="s">
        <v>87</v>
      </c>
      <c r="E222" s="75" t="s">
        <v>373</v>
      </c>
      <c r="F222" s="108"/>
      <c r="G222" s="110">
        <f>G224+G227+G230</f>
        <v>5777</v>
      </c>
    </row>
    <row r="223" spans="1:7" ht="19.5" customHeight="1">
      <c r="A223" s="35" t="s">
        <v>532</v>
      </c>
      <c r="B223" s="175" t="s">
        <v>26</v>
      </c>
      <c r="C223" s="76" t="s">
        <v>109</v>
      </c>
      <c r="D223" s="76" t="s">
        <v>87</v>
      </c>
      <c r="E223" s="75" t="s">
        <v>371</v>
      </c>
      <c r="F223" s="108"/>
      <c r="G223" s="110">
        <f>G224</f>
        <v>4106.4</v>
      </c>
    </row>
    <row r="224" spans="1:7" ht="15.75" customHeight="1">
      <c r="A224" s="8" t="s">
        <v>540</v>
      </c>
      <c r="B224" s="175" t="s">
        <v>26</v>
      </c>
      <c r="C224" s="76" t="s">
        <v>109</v>
      </c>
      <c r="D224" s="76" t="s">
        <v>87</v>
      </c>
      <c r="E224" s="75" t="s">
        <v>533</v>
      </c>
      <c r="F224" s="108"/>
      <c r="G224" s="110">
        <f>G225+G229</f>
        <v>4106.4</v>
      </c>
    </row>
    <row r="225" spans="1:7" ht="31.5">
      <c r="A225" s="23" t="s">
        <v>495</v>
      </c>
      <c r="B225" s="175" t="s">
        <v>26</v>
      </c>
      <c r="C225" s="76" t="s">
        <v>109</v>
      </c>
      <c r="D225" s="76" t="s">
        <v>87</v>
      </c>
      <c r="E225" s="75" t="s">
        <v>533</v>
      </c>
      <c r="F225" s="108" t="s">
        <v>498</v>
      </c>
      <c r="G225" s="110">
        <f>3247.1+36.5+16+280</f>
        <v>3579.6</v>
      </c>
    </row>
    <row r="226" spans="1:7" ht="31.5" hidden="1">
      <c r="A226" s="172" t="s">
        <v>381</v>
      </c>
      <c r="B226" s="173" t="s">
        <v>26</v>
      </c>
      <c r="C226" s="174" t="s">
        <v>109</v>
      </c>
      <c r="D226" s="174" t="s">
        <v>87</v>
      </c>
      <c r="E226" s="161" t="s">
        <v>382</v>
      </c>
      <c r="F226" s="159"/>
      <c r="G226" s="110">
        <f>G227</f>
        <v>0</v>
      </c>
    </row>
    <row r="227" spans="1:7" ht="18" customHeight="1" hidden="1">
      <c r="A227" s="172" t="s">
        <v>116</v>
      </c>
      <c r="B227" s="173" t="s">
        <v>26</v>
      </c>
      <c r="C227" s="174" t="s">
        <v>109</v>
      </c>
      <c r="D227" s="174" t="s">
        <v>87</v>
      </c>
      <c r="E227" s="161" t="s">
        <v>383</v>
      </c>
      <c r="F227" s="159"/>
      <c r="G227" s="110">
        <f>G228</f>
        <v>0</v>
      </c>
    </row>
    <row r="228" spans="1:7" ht="31.5" hidden="1">
      <c r="A228" s="172" t="s">
        <v>97</v>
      </c>
      <c r="B228" s="173" t="s">
        <v>26</v>
      </c>
      <c r="C228" s="174" t="s">
        <v>109</v>
      </c>
      <c r="D228" s="174" t="s">
        <v>87</v>
      </c>
      <c r="E228" s="161" t="s">
        <v>383</v>
      </c>
      <c r="F228" s="159" t="s">
        <v>291</v>
      </c>
      <c r="G228" s="110">
        <v>0</v>
      </c>
    </row>
    <row r="229" spans="1:7" ht="31.5">
      <c r="A229" s="143" t="s">
        <v>504</v>
      </c>
      <c r="B229" s="175" t="s">
        <v>26</v>
      </c>
      <c r="C229" s="76" t="s">
        <v>109</v>
      </c>
      <c r="D229" s="76" t="s">
        <v>87</v>
      </c>
      <c r="E229" s="75" t="s">
        <v>533</v>
      </c>
      <c r="F229" s="108" t="s">
        <v>502</v>
      </c>
      <c r="G229" s="110">
        <f>542.8-16</f>
        <v>526.8</v>
      </c>
    </row>
    <row r="230" spans="1:7" ht="15.75">
      <c r="A230" s="35" t="s">
        <v>543</v>
      </c>
      <c r="B230" s="175" t="s">
        <v>26</v>
      </c>
      <c r="C230" s="76" t="s">
        <v>109</v>
      </c>
      <c r="D230" s="76" t="s">
        <v>87</v>
      </c>
      <c r="E230" s="75" t="s">
        <v>545</v>
      </c>
      <c r="F230" s="108"/>
      <c r="G230" s="110">
        <f>G231+G232</f>
        <v>1670.6</v>
      </c>
    </row>
    <row r="231" spans="1:7" ht="31.5">
      <c r="A231" s="23" t="s">
        <v>495</v>
      </c>
      <c r="B231" s="175" t="s">
        <v>26</v>
      </c>
      <c r="C231" s="76" t="s">
        <v>109</v>
      </c>
      <c r="D231" s="76" t="s">
        <v>87</v>
      </c>
      <c r="E231" s="75" t="s">
        <v>545</v>
      </c>
      <c r="F231" s="108" t="s">
        <v>498</v>
      </c>
      <c r="G231" s="110">
        <v>17.5</v>
      </c>
    </row>
    <row r="232" spans="1:7" ht="31.5">
      <c r="A232" s="143" t="s">
        <v>504</v>
      </c>
      <c r="B232" s="175" t="s">
        <v>26</v>
      </c>
      <c r="C232" s="76" t="s">
        <v>109</v>
      </c>
      <c r="D232" s="76" t="s">
        <v>87</v>
      </c>
      <c r="E232" s="75" t="s">
        <v>545</v>
      </c>
      <c r="F232" s="108" t="s">
        <v>502</v>
      </c>
      <c r="G232" s="110">
        <f>1817-163.9</f>
        <v>1653.1</v>
      </c>
    </row>
    <row r="233" spans="1:7" ht="71.25" customHeight="1">
      <c r="A233" s="35" t="s">
        <v>531</v>
      </c>
      <c r="B233" s="175" t="s">
        <v>26</v>
      </c>
      <c r="C233" s="76" t="s">
        <v>109</v>
      </c>
      <c r="D233" s="76" t="s">
        <v>87</v>
      </c>
      <c r="E233" s="75" t="s">
        <v>405</v>
      </c>
      <c r="F233" s="108"/>
      <c r="G233" s="110">
        <f>G234+G237+G248+G256</f>
        <v>15805.2</v>
      </c>
    </row>
    <row r="234" spans="1:7" ht="35.25" customHeight="1">
      <c r="A234" s="2" t="s">
        <v>620</v>
      </c>
      <c r="B234" s="175" t="s">
        <v>26</v>
      </c>
      <c r="C234" s="76" t="s">
        <v>109</v>
      </c>
      <c r="D234" s="76" t="s">
        <v>87</v>
      </c>
      <c r="E234" s="75" t="s">
        <v>406</v>
      </c>
      <c r="F234" s="108"/>
      <c r="G234" s="110">
        <f>G235</f>
        <v>378.60000000000014</v>
      </c>
    </row>
    <row r="235" spans="1:7" ht="15.75">
      <c r="A235" s="22" t="s">
        <v>621</v>
      </c>
      <c r="B235" s="175" t="s">
        <v>26</v>
      </c>
      <c r="C235" s="76" t="s">
        <v>109</v>
      </c>
      <c r="D235" s="76" t="s">
        <v>87</v>
      </c>
      <c r="E235" s="75" t="s">
        <v>571</v>
      </c>
      <c r="F235" s="108"/>
      <c r="G235" s="110">
        <f>G236</f>
        <v>378.60000000000014</v>
      </c>
    </row>
    <row r="236" spans="1:7" ht="31.5">
      <c r="A236" s="98" t="s">
        <v>495</v>
      </c>
      <c r="B236" s="175" t="s">
        <v>26</v>
      </c>
      <c r="C236" s="76" t="s">
        <v>109</v>
      </c>
      <c r="D236" s="76" t="s">
        <v>87</v>
      </c>
      <c r="E236" s="75" t="s">
        <v>571</v>
      </c>
      <c r="F236" s="108" t="s">
        <v>498</v>
      </c>
      <c r="G236" s="110">
        <f>40+1312.7+70.9-1045</f>
        <v>378.60000000000014</v>
      </c>
    </row>
    <row r="237" spans="1:7" ht="30" customHeight="1">
      <c r="A237" s="2" t="s">
        <v>567</v>
      </c>
      <c r="B237" s="175" t="s">
        <v>26</v>
      </c>
      <c r="C237" s="76" t="s">
        <v>109</v>
      </c>
      <c r="D237" s="76" t="s">
        <v>87</v>
      </c>
      <c r="E237" s="75" t="s">
        <v>407</v>
      </c>
      <c r="F237" s="108"/>
      <c r="G237" s="110">
        <f>G238+G240+G242+G244+G246</f>
        <v>8433.1</v>
      </c>
    </row>
    <row r="238" spans="1:7" ht="15.75">
      <c r="A238" s="22" t="s">
        <v>569</v>
      </c>
      <c r="B238" s="175" t="s">
        <v>26</v>
      </c>
      <c r="C238" s="76" t="s">
        <v>109</v>
      </c>
      <c r="D238" s="76" t="s">
        <v>87</v>
      </c>
      <c r="E238" s="75" t="s">
        <v>568</v>
      </c>
      <c r="F238" s="108"/>
      <c r="G238" s="110">
        <f>G239</f>
        <v>2253.7</v>
      </c>
    </row>
    <row r="239" spans="1:7" ht="31.5">
      <c r="A239" s="98" t="s">
        <v>495</v>
      </c>
      <c r="B239" s="175" t="s">
        <v>26</v>
      </c>
      <c r="C239" s="76" t="s">
        <v>109</v>
      </c>
      <c r="D239" s="76" t="s">
        <v>87</v>
      </c>
      <c r="E239" s="75" t="s">
        <v>568</v>
      </c>
      <c r="F239" s="108" t="s">
        <v>498</v>
      </c>
      <c r="G239" s="110">
        <f>399.6+1900+200-100-100-45.9</f>
        <v>2253.7</v>
      </c>
    </row>
    <row r="240" spans="1:7" ht="31.5">
      <c r="A240" s="98" t="s">
        <v>661</v>
      </c>
      <c r="B240" s="175" t="s">
        <v>26</v>
      </c>
      <c r="C240" s="76" t="s">
        <v>109</v>
      </c>
      <c r="D240" s="76" t="s">
        <v>87</v>
      </c>
      <c r="E240" s="73" t="s">
        <v>659</v>
      </c>
      <c r="F240" s="108"/>
      <c r="G240" s="110">
        <f>G241</f>
        <v>5470.4</v>
      </c>
    </row>
    <row r="241" spans="1:7" ht="31.5">
      <c r="A241" s="98" t="s">
        <v>495</v>
      </c>
      <c r="B241" s="175" t="s">
        <v>26</v>
      </c>
      <c r="C241" s="76" t="s">
        <v>109</v>
      </c>
      <c r="D241" s="76" t="s">
        <v>87</v>
      </c>
      <c r="E241" s="73" t="s">
        <v>659</v>
      </c>
      <c r="F241" s="108" t="s">
        <v>498</v>
      </c>
      <c r="G241" s="110">
        <v>5470.4</v>
      </c>
    </row>
    <row r="242" spans="1:7" ht="31.5">
      <c r="A242" s="98" t="s">
        <v>660</v>
      </c>
      <c r="B242" s="175" t="s">
        <v>26</v>
      </c>
      <c r="C242" s="76" t="s">
        <v>109</v>
      </c>
      <c r="D242" s="76" t="s">
        <v>87</v>
      </c>
      <c r="E242" s="73" t="s">
        <v>659</v>
      </c>
      <c r="F242" s="108"/>
      <c r="G242" s="110">
        <f>G243</f>
        <v>475.8</v>
      </c>
    </row>
    <row r="243" spans="1:7" ht="31.5">
      <c r="A243" s="98" t="s">
        <v>495</v>
      </c>
      <c r="B243" s="175" t="s">
        <v>26</v>
      </c>
      <c r="C243" s="76" t="s">
        <v>109</v>
      </c>
      <c r="D243" s="76" t="s">
        <v>87</v>
      </c>
      <c r="E243" s="73" t="s">
        <v>659</v>
      </c>
      <c r="F243" s="108" t="s">
        <v>498</v>
      </c>
      <c r="G243" s="110">
        <v>475.8</v>
      </c>
    </row>
    <row r="244" spans="1:7" ht="31.5">
      <c r="A244" s="23" t="s">
        <v>678</v>
      </c>
      <c r="B244" s="175" t="s">
        <v>26</v>
      </c>
      <c r="C244" s="76" t="s">
        <v>109</v>
      </c>
      <c r="D244" s="76" t="s">
        <v>87</v>
      </c>
      <c r="E244" s="73"/>
      <c r="F244" s="108"/>
      <c r="G244" s="110">
        <f>G245</f>
        <v>18.7</v>
      </c>
    </row>
    <row r="245" spans="1:7" ht="31.5">
      <c r="A245" s="98" t="s">
        <v>495</v>
      </c>
      <c r="B245" s="175" t="s">
        <v>26</v>
      </c>
      <c r="C245" s="76" t="s">
        <v>109</v>
      </c>
      <c r="D245" s="76" t="s">
        <v>87</v>
      </c>
      <c r="E245" s="73" t="s">
        <v>659</v>
      </c>
      <c r="F245" s="108" t="s">
        <v>498</v>
      </c>
      <c r="G245" s="110">
        <v>18.7</v>
      </c>
    </row>
    <row r="246" spans="1:7" ht="31.5">
      <c r="A246" s="23" t="s">
        <v>680</v>
      </c>
      <c r="B246" s="175" t="s">
        <v>26</v>
      </c>
      <c r="C246" s="76" t="s">
        <v>109</v>
      </c>
      <c r="D246" s="76" t="s">
        <v>87</v>
      </c>
      <c r="E246" s="73"/>
      <c r="F246" s="108"/>
      <c r="G246" s="110">
        <f>G247</f>
        <v>214.5</v>
      </c>
    </row>
    <row r="247" spans="1:7" ht="31.5">
      <c r="A247" s="98" t="s">
        <v>495</v>
      </c>
      <c r="B247" s="175" t="s">
        <v>26</v>
      </c>
      <c r="C247" s="76" t="s">
        <v>109</v>
      </c>
      <c r="D247" s="76" t="s">
        <v>87</v>
      </c>
      <c r="E247" s="73" t="s">
        <v>659</v>
      </c>
      <c r="F247" s="108" t="s">
        <v>498</v>
      </c>
      <c r="G247" s="110">
        <v>214.5</v>
      </c>
    </row>
    <row r="248" spans="1:7" ht="15.75">
      <c r="A248" s="8" t="s">
        <v>404</v>
      </c>
      <c r="B248" s="175" t="s">
        <v>26</v>
      </c>
      <c r="C248" s="76" t="s">
        <v>109</v>
      </c>
      <c r="D248" s="76" t="s">
        <v>87</v>
      </c>
      <c r="E248" s="75" t="s">
        <v>408</v>
      </c>
      <c r="F248" s="108"/>
      <c r="G248" s="110">
        <f>G249+G252+G254</f>
        <v>6899.8</v>
      </c>
    </row>
    <row r="249" spans="1:7" ht="15.75">
      <c r="A249" s="177" t="s">
        <v>236</v>
      </c>
      <c r="B249" s="175" t="s">
        <v>26</v>
      </c>
      <c r="C249" s="76" t="s">
        <v>109</v>
      </c>
      <c r="D249" s="76" t="s">
        <v>87</v>
      </c>
      <c r="E249" s="75" t="s">
        <v>409</v>
      </c>
      <c r="F249" s="108"/>
      <c r="G249" s="110">
        <f>G250+G251</f>
        <v>5846.8</v>
      </c>
    </row>
    <row r="250" spans="1:7" ht="31.5" hidden="1">
      <c r="A250" s="8" t="s">
        <v>111</v>
      </c>
      <c r="B250" s="175" t="s">
        <v>26</v>
      </c>
      <c r="C250" s="76" t="s">
        <v>109</v>
      </c>
      <c r="D250" s="76" t="s">
        <v>87</v>
      </c>
      <c r="E250" s="127" t="s">
        <v>237</v>
      </c>
      <c r="F250" s="108" t="s">
        <v>302</v>
      </c>
      <c r="G250" s="110">
        <v>0</v>
      </c>
    </row>
    <row r="251" spans="1:7" ht="31.5">
      <c r="A251" s="143" t="s">
        <v>495</v>
      </c>
      <c r="B251" s="175" t="s">
        <v>26</v>
      </c>
      <c r="C251" s="76" t="s">
        <v>109</v>
      </c>
      <c r="D251" s="76" t="s">
        <v>87</v>
      </c>
      <c r="E251" s="75" t="s">
        <v>409</v>
      </c>
      <c r="F251" s="108" t="s">
        <v>498</v>
      </c>
      <c r="G251" s="110">
        <f>5102.2-53+165.3+32.3+1000-400</f>
        <v>5846.8</v>
      </c>
    </row>
    <row r="252" spans="1:7" ht="31.5">
      <c r="A252" s="143" t="s">
        <v>627</v>
      </c>
      <c r="B252" s="175" t="s">
        <v>26</v>
      </c>
      <c r="C252" s="76" t="s">
        <v>109</v>
      </c>
      <c r="D252" s="76" t="s">
        <v>87</v>
      </c>
      <c r="E252" s="75" t="s">
        <v>626</v>
      </c>
      <c r="F252" s="108"/>
      <c r="G252" s="110">
        <f>G253</f>
        <v>1000</v>
      </c>
    </row>
    <row r="253" spans="1:7" ht="31.5">
      <c r="A253" s="143" t="s">
        <v>495</v>
      </c>
      <c r="B253" s="175" t="s">
        <v>26</v>
      </c>
      <c r="C253" s="76" t="s">
        <v>109</v>
      </c>
      <c r="D253" s="76" t="s">
        <v>87</v>
      </c>
      <c r="E253" s="75" t="s">
        <v>626</v>
      </c>
      <c r="F253" s="108" t="s">
        <v>498</v>
      </c>
      <c r="G253" s="110">
        <v>1000</v>
      </c>
    </row>
    <row r="254" spans="1:7" ht="31.5">
      <c r="A254" s="143" t="s">
        <v>628</v>
      </c>
      <c r="B254" s="175" t="s">
        <v>26</v>
      </c>
      <c r="C254" s="76" t="s">
        <v>109</v>
      </c>
      <c r="D254" s="76" t="s">
        <v>87</v>
      </c>
      <c r="E254" s="75" t="s">
        <v>626</v>
      </c>
      <c r="F254" s="108"/>
      <c r="G254" s="110">
        <f>G255</f>
        <v>53</v>
      </c>
    </row>
    <row r="255" spans="1:7" ht="31.5">
      <c r="A255" s="143" t="s">
        <v>495</v>
      </c>
      <c r="B255" s="175" t="s">
        <v>26</v>
      </c>
      <c r="C255" s="76" t="s">
        <v>109</v>
      </c>
      <c r="D255" s="76" t="s">
        <v>87</v>
      </c>
      <c r="E255" s="75" t="s">
        <v>626</v>
      </c>
      <c r="F255" s="108" t="s">
        <v>498</v>
      </c>
      <c r="G255" s="110">
        <v>53</v>
      </c>
    </row>
    <row r="256" spans="1:7" ht="15.75">
      <c r="A256" s="2" t="s">
        <v>486</v>
      </c>
      <c r="B256" s="24" t="s">
        <v>26</v>
      </c>
      <c r="C256" s="136" t="s">
        <v>109</v>
      </c>
      <c r="D256" s="137" t="s">
        <v>87</v>
      </c>
      <c r="E256" s="75" t="s">
        <v>484</v>
      </c>
      <c r="F256" s="109"/>
      <c r="G256" s="110">
        <f>G257</f>
        <v>93.69999999999999</v>
      </c>
    </row>
    <row r="257" spans="1:7" ht="15.75">
      <c r="A257" s="23" t="s">
        <v>487</v>
      </c>
      <c r="B257" s="24" t="s">
        <v>26</v>
      </c>
      <c r="C257" s="136" t="s">
        <v>109</v>
      </c>
      <c r="D257" s="137" t="s">
        <v>87</v>
      </c>
      <c r="E257" s="75" t="s">
        <v>485</v>
      </c>
      <c r="F257" s="108"/>
      <c r="G257" s="110">
        <f>G258</f>
        <v>93.69999999999999</v>
      </c>
    </row>
    <row r="258" spans="1:7" ht="31.5">
      <c r="A258" s="143" t="s">
        <v>495</v>
      </c>
      <c r="B258" s="24" t="s">
        <v>26</v>
      </c>
      <c r="C258" s="136" t="s">
        <v>109</v>
      </c>
      <c r="D258" s="137" t="s">
        <v>87</v>
      </c>
      <c r="E258" s="75" t="s">
        <v>485</v>
      </c>
      <c r="F258" s="108" t="s">
        <v>498</v>
      </c>
      <c r="G258" s="110">
        <f>218.2-124.5</f>
        <v>93.69999999999999</v>
      </c>
    </row>
    <row r="259" spans="1:7" ht="63">
      <c r="A259" s="2" t="s">
        <v>641</v>
      </c>
      <c r="B259" s="175" t="s">
        <v>26</v>
      </c>
      <c r="C259" s="76" t="s">
        <v>109</v>
      </c>
      <c r="D259" s="76" t="s">
        <v>87</v>
      </c>
      <c r="E259" s="73" t="s">
        <v>642</v>
      </c>
      <c r="F259" s="55"/>
      <c r="G259" s="110">
        <f>G260</f>
        <v>14957.4</v>
      </c>
    </row>
    <row r="260" spans="1:7" ht="31.5">
      <c r="A260" s="2" t="s">
        <v>645</v>
      </c>
      <c r="B260" s="175" t="s">
        <v>26</v>
      </c>
      <c r="C260" s="76" t="s">
        <v>109</v>
      </c>
      <c r="D260" s="76" t="s">
        <v>87</v>
      </c>
      <c r="E260" s="73" t="s">
        <v>644</v>
      </c>
      <c r="F260" s="55"/>
      <c r="G260" s="110">
        <f>G261+G263</f>
        <v>14957.4</v>
      </c>
    </row>
    <row r="261" spans="1:7" ht="31.5">
      <c r="A261" s="2" t="s">
        <v>647</v>
      </c>
      <c r="B261" s="175" t="s">
        <v>26</v>
      </c>
      <c r="C261" s="76" t="s">
        <v>109</v>
      </c>
      <c r="D261" s="76" t="s">
        <v>87</v>
      </c>
      <c r="E261" s="73" t="s">
        <v>643</v>
      </c>
      <c r="F261" s="55"/>
      <c r="G261" s="110">
        <f>G262</f>
        <v>13760</v>
      </c>
    </row>
    <row r="262" spans="1:7" ht="31.5">
      <c r="A262" s="98" t="s">
        <v>495</v>
      </c>
      <c r="B262" s="175" t="s">
        <v>26</v>
      </c>
      <c r="C262" s="76" t="s">
        <v>109</v>
      </c>
      <c r="D262" s="76" t="s">
        <v>87</v>
      </c>
      <c r="E262" s="73" t="s">
        <v>643</v>
      </c>
      <c r="F262" s="55">
        <v>200</v>
      </c>
      <c r="G262" s="33">
        <v>13760</v>
      </c>
    </row>
    <row r="263" spans="1:7" ht="31.5">
      <c r="A263" s="2" t="s">
        <v>646</v>
      </c>
      <c r="B263" s="175" t="s">
        <v>26</v>
      </c>
      <c r="C263" s="76" t="s">
        <v>109</v>
      </c>
      <c r="D263" s="76" t="s">
        <v>87</v>
      </c>
      <c r="E263" s="73" t="s">
        <v>643</v>
      </c>
      <c r="F263" s="55"/>
      <c r="G263" s="110">
        <f>G264</f>
        <v>1197.4</v>
      </c>
    </row>
    <row r="264" spans="1:7" ht="31.5">
      <c r="A264" s="98" t="s">
        <v>495</v>
      </c>
      <c r="B264" s="175" t="s">
        <v>26</v>
      </c>
      <c r="C264" s="76" t="s">
        <v>109</v>
      </c>
      <c r="D264" s="76" t="s">
        <v>87</v>
      </c>
      <c r="E264" s="73" t="s">
        <v>643</v>
      </c>
      <c r="F264" s="55">
        <v>200</v>
      </c>
      <c r="G264" s="33">
        <v>1197.4</v>
      </c>
    </row>
    <row r="265" spans="1:7" ht="47.25">
      <c r="A265" s="23" t="s">
        <v>99</v>
      </c>
      <c r="B265" s="175" t="s">
        <v>26</v>
      </c>
      <c r="C265" s="76" t="s">
        <v>109</v>
      </c>
      <c r="D265" s="76" t="s">
        <v>87</v>
      </c>
      <c r="E265" s="55" t="s">
        <v>425</v>
      </c>
      <c r="F265" s="108"/>
      <c r="G265" s="110">
        <f>G266</f>
        <v>104.5</v>
      </c>
    </row>
    <row r="266" spans="1:7" ht="15.75">
      <c r="A266" s="23" t="s">
        <v>101</v>
      </c>
      <c r="B266" s="175" t="s">
        <v>26</v>
      </c>
      <c r="C266" s="76" t="s">
        <v>109</v>
      </c>
      <c r="D266" s="76" t="s">
        <v>87</v>
      </c>
      <c r="E266" s="55" t="s">
        <v>424</v>
      </c>
      <c r="F266" s="108"/>
      <c r="G266" s="110">
        <f>G268</f>
        <v>104.5</v>
      </c>
    </row>
    <row r="267" spans="1:7" ht="15.75">
      <c r="A267" s="23" t="s">
        <v>101</v>
      </c>
      <c r="B267" s="175" t="s">
        <v>26</v>
      </c>
      <c r="C267" s="76" t="s">
        <v>109</v>
      </c>
      <c r="D267" s="76" t="s">
        <v>87</v>
      </c>
      <c r="E267" s="75" t="s">
        <v>423</v>
      </c>
      <c r="F267" s="108"/>
      <c r="G267" s="110">
        <f>G268</f>
        <v>104.5</v>
      </c>
    </row>
    <row r="268" spans="1:7" ht="15.75">
      <c r="A268" s="8" t="s">
        <v>325</v>
      </c>
      <c r="B268" s="175" t="s">
        <v>26</v>
      </c>
      <c r="C268" s="76" t="s">
        <v>109</v>
      </c>
      <c r="D268" s="76" t="s">
        <v>87</v>
      </c>
      <c r="E268" s="55" t="s">
        <v>437</v>
      </c>
      <c r="F268" s="55"/>
      <c r="G268" s="110">
        <f>G269</f>
        <v>104.5</v>
      </c>
    </row>
    <row r="269" spans="1:7" ht="32.25" customHeight="1">
      <c r="A269" s="143" t="s">
        <v>495</v>
      </c>
      <c r="B269" s="175" t="s">
        <v>26</v>
      </c>
      <c r="C269" s="76" t="s">
        <v>109</v>
      </c>
      <c r="D269" s="76" t="s">
        <v>87</v>
      </c>
      <c r="E269" s="55" t="s">
        <v>437</v>
      </c>
      <c r="F269" s="109">
        <v>200</v>
      </c>
      <c r="G269" s="110">
        <f>'Прил.7 Прогр.2020'!E321</f>
        <v>104.5</v>
      </c>
    </row>
    <row r="270" spans="1:7" ht="17.25" customHeight="1" hidden="1">
      <c r="A270" s="23" t="s">
        <v>55</v>
      </c>
      <c r="B270" s="175" t="s">
        <v>26</v>
      </c>
      <c r="C270" s="136" t="s">
        <v>109</v>
      </c>
      <c r="D270" s="137" t="s">
        <v>109</v>
      </c>
      <c r="E270" s="55"/>
      <c r="F270" s="109"/>
      <c r="G270" s="110">
        <f>G271</f>
        <v>0</v>
      </c>
    </row>
    <row r="271" spans="1:7" ht="65.25" customHeight="1" hidden="1">
      <c r="A271" s="29" t="s">
        <v>531</v>
      </c>
      <c r="B271" s="24" t="s">
        <v>26</v>
      </c>
      <c r="C271" s="136" t="s">
        <v>109</v>
      </c>
      <c r="D271" s="137" t="s">
        <v>109</v>
      </c>
      <c r="E271" s="75" t="s">
        <v>405</v>
      </c>
      <c r="F271" s="109"/>
      <c r="G271" s="110">
        <f>G272</f>
        <v>0</v>
      </c>
    </row>
    <row r="272" spans="1:7" ht="15.75" hidden="1">
      <c r="A272" s="2" t="s">
        <v>486</v>
      </c>
      <c r="B272" s="24" t="s">
        <v>26</v>
      </c>
      <c r="C272" s="136" t="s">
        <v>109</v>
      </c>
      <c r="D272" s="137" t="s">
        <v>109</v>
      </c>
      <c r="E272" s="75" t="s">
        <v>484</v>
      </c>
      <c r="F272" s="109"/>
      <c r="G272" s="110">
        <f>G273</f>
        <v>0</v>
      </c>
    </row>
    <row r="273" spans="1:9" ht="15.75" hidden="1">
      <c r="A273" s="23" t="s">
        <v>487</v>
      </c>
      <c r="B273" s="24" t="s">
        <v>26</v>
      </c>
      <c r="C273" s="136" t="s">
        <v>109</v>
      </c>
      <c r="D273" s="137" t="s">
        <v>109</v>
      </c>
      <c r="E273" s="75" t="s">
        <v>485</v>
      </c>
      <c r="F273" s="108"/>
      <c r="G273" s="110">
        <f>G274</f>
        <v>0</v>
      </c>
      <c r="I273" s="111"/>
    </row>
    <row r="274" spans="1:7" s="111" customFormat="1" ht="31.5" hidden="1">
      <c r="A274" s="143" t="s">
        <v>495</v>
      </c>
      <c r="B274" s="24" t="s">
        <v>26</v>
      </c>
      <c r="C274" s="136" t="s">
        <v>109</v>
      </c>
      <c r="D274" s="137" t="s">
        <v>109</v>
      </c>
      <c r="E274" s="75" t="s">
        <v>485</v>
      </c>
      <c r="F274" s="108" t="s">
        <v>498</v>
      </c>
      <c r="G274" s="110">
        <v>0</v>
      </c>
    </row>
    <row r="275" spans="1:9" s="111" customFormat="1" ht="15.75">
      <c r="A275" s="96" t="s">
        <v>303</v>
      </c>
      <c r="B275" s="21" t="s">
        <v>26</v>
      </c>
      <c r="C275" s="71" t="s">
        <v>149</v>
      </c>
      <c r="D275" s="71" t="s">
        <v>453</v>
      </c>
      <c r="E275" s="169"/>
      <c r="F275" s="170"/>
      <c r="G275" s="171">
        <f>G276</f>
        <v>652</v>
      </c>
      <c r="I275"/>
    </row>
    <row r="276" spans="1:7" ht="15.75">
      <c r="A276" s="46" t="s">
        <v>25</v>
      </c>
      <c r="B276" s="24" t="s">
        <v>26</v>
      </c>
      <c r="C276" s="74" t="s">
        <v>149</v>
      </c>
      <c r="D276" s="74" t="s">
        <v>149</v>
      </c>
      <c r="E276" s="108"/>
      <c r="F276" s="108"/>
      <c r="G276" s="110">
        <f>G277</f>
        <v>652</v>
      </c>
    </row>
    <row r="277" spans="1:7" ht="78.75">
      <c r="A277" s="35" t="s">
        <v>528</v>
      </c>
      <c r="B277" s="24" t="s">
        <v>26</v>
      </c>
      <c r="C277" s="74" t="s">
        <v>149</v>
      </c>
      <c r="D277" s="74" t="s">
        <v>149</v>
      </c>
      <c r="E277" s="75" t="s">
        <v>387</v>
      </c>
      <c r="F277" s="108"/>
      <c r="G277" s="110">
        <f>G278</f>
        <v>652</v>
      </c>
    </row>
    <row r="278" spans="1:7" ht="52.5" customHeight="1">
      <c r="A278" s="2" t="s">
        <v>550</v>
      </c>
      <c r="B278" s="24" t="s">
        <v>26</v>
      </c>
      <c r="C278" s="74" t="s">
        <v>149</v>
      </c>
      <c r="D278" s="74" t="s">
        <v>149</v>
      </c>
      <c r="E278" s="75" t="s">
        <v>552</v>
      </c>
      <c r="F278" s="108"/>
      <c r="G278" s="110">
        <f>G279</f>
        <v>652</v>
      </c>
    </row>
    <row r="279" spans="1:7" ht="15.75" customHeight="1">
      <c r="A279" s="29" t="s">
        <v>331</v>
      </c>
      <c r="B279" s="24" t="s">
        <v>26</v>
      </c>
      <c r="C279" s="74" t="s">
        <v>149</v>
      </c>
      <c r="D279" s="74" t="s">
        <v>149</v>
      </c>
      <c r="E279" s="75" t="s">
        <v>553</v>
      </c>
      <c r="F279" s="108"/>
      <c r="G279" s="110">
        <f>G280+G281+G282</f>
        <v>652</v>
      </c>
    </row>
    <row r="280" spans="1:7" ht="31.5">
      <c r="A280" s="98" t="s">
        <v>495</v>
      </c>
      <c r="B280" s="24" t="s">
        <v>26</v>
      </c>
      <c r="C280" s="74" t="s">
        <v>149</v>
      </c>
      <c r="D280" s="74" t="s">
        <v>149</v>
      </c>
      <c r="E280" s="75" t="s">
        <v>553</v>
      </c>
      <c r="F280" s="108" t="s">
        <v>498</v>
      </c>
      <c r="G280" s="110">
        <f>454.1-6-38.6</f>
        <v>409.5</v>
      </c>
    </row>
    <row r="281" spans="1:7" ht="15.75">
      <c r="A281" s="2" t="s">
        <v>494</v>
      </c>
      <c r="B281" s="24" t="s">
        <v>26</v>
      </c>
      <c r="C281" s="74" t="s">
        <v>149</v>
      </c>
      <c r="D281" s="74" t="s">
        <v>149</v>
      </c>
      <c r="E281" s="75" t="s">
        <v>553</v>
      </c>
      <c r="F281" s="108" t="s">
        <v>499</v>
      </c>
      <c r="G281" s="110">
        <v>42</v>
      </c>
    </row>
    <row r="282" spans="1:7" ht="35.25" customHeight="1">
      <c r="A282" s="143" t="s">
        <v>522</v>
      </c>
      <c r="B282" s="24" t="s">
        <v>26</v>
      </c>
      <c r="C282" s="74" t="s">
        <v>149</v>
      </c>
      <c r="D282" s="74" t="s">
        <v>149</v>
      </c>
      <c r="E282" s="75" t="s">
        <v>553</v>
      </c>
      <c r="F282" s="108" t="s">
        <v>521</v>
      </c>
      <c r="G282" s="110">
        <f>230.6-30.1</f>
        <v>200.5</v>
      </c>
    </row>
    <row r="283" spans="1:7" ht="21.75" customHeight="1">
      <c r="A283" s="96" t="s">
        <v>308</v>
      </c>
      <c r="B283" s="21" t="s">
        <v>26</v>
      </c>
      <c r="C283" s="71" t="s">
        <v>194</v>
      </c>
      <c r="D283" s="71" t="s">
        <v>453</v>
      </c>
      <c r="E283" s="170"/>
      <c r="F283" s="170"/>
      <c r="G283" s="171">
        <f>G284</f>
        <v>31178.6</v>
      </c>
    </row>
    <row r="284" spans="1:7" ht="16.5" customHeight="1">
      <c r="A284" s="46" t="s">
        <v>6</v>
      </c>
      <c r="B284" s="24" t="s">
        <v>26</v>
      </c>
      <c r="C284" s="74" t="s">
        <v>194</v>
      </c>
      <c r="D284" s="74" t="s">
        <v>86</v>
      </c>
      <c r="E284" s="108"/>
      <c r="F284" s="108"/>
      <c r="G284" s="110">
        <f>G296+G285</f>
        <v>31178.6</v>
      </c>
    </row>
    <row r="285" spans="1:7" ht="84.75" customHeight="1">
      <c r="A285" s="35" t="s">
        <v>528</v>
      </c>
      <c r="B285" s="24" t="s">
        <v>26</v>
      </c>
      <c r="C285" s="74" t="s">
        <v>194</v>
      </c>
      <c r="D285" s="74" t="s">
        <v>86</v>
      </c>
      <c r="E285" s="75" t="s">
        <v>387</v>
      </c>
      <c r="F285" s="108"/>
      <c r="G285" s="110">
        <f>G286+G291</f>
        <v>10905.9</v>
      </c>
    </row>
    <row r="286" spans="1:7" ht="33" customHeight="1">
      <c r="A286" s="46" t="s">
        <v>623</v>
      </c>
      <c r="B286" s="24" t="s">
        <v>26</v>
      </c>
      <c r="C286" s="74" t="s">
        <v>194</v>
      </c>
      <c r="D286" s="74" t="s">
        <v>86</v>
      </c>
      <c r="E286" s="75" t="s">
        <v>624</v>
      </c>
      <c r="F286" s="108"/>
      <c r="G286" s="110">
        <f>G287+G289</f>
        <v>10379.6</v>
      </c>
    </row>
    <row r="287" spans="1:7" ht="33" customHeight="1">
      <c r="A287" s="8" t="s">
        <v>506</v>
      </c>
      <c r="B287" s="24" t="s">
        <v>26</v>
      </c>
      <c r="C287" s="74" t="s">
        <v>194</v>
      </c>
      <c r="D287" s="74" t="s">
        <v>86</v>
      </c>
      <c r="E287" s="75" t="s">
        <v>625</v>
      </c>
      <c r="F287" s="108"/>
      <c r="G287" s="110">
        <f>G288</f>
        <v>5561.1</v>
      </c>
    </row>
    <row r="288" spans="1:7" ht="31.5" customHeight="1">
      <c r="A288" s="143" t="s">
        <v>522</v>
      </c>
      <c r="B288" s="24" t="s">
        <v>26</v>
      </c>
      <c r="C288" s="74" t="s">
        <v>194</v>
      </c>
      <c r="D288" s="74" t="s">
        <v>86</v>
      </c>
      <c r="E288" s="75" t="s">
        <v>625</v>
      </c>
      <c r="F288" s="108" t="s">
        <v>521</v>
      </c>
      <c r="G288" s="110">
        <f>4818.5+742.6</f>
        <v>5561.1</v>
      </c>
    </row>
    <row r="289" spans="1:7" ht="33" customHeight="1">
      <c r="A289" s="8" t="s">
        <v>481</v>
      </c>
      <c r="B289" s="24" t="s">
        <v>26</v>
      </c>
      <c r="C289" s="74" t="s">
        <v>194</v>
      </c>
      <c r="D289" s="74" t="s">
        <v>86</v>
      </c>
      <c r="E289" s="75" t="s">
        <v>625</v>
      </c>
      <c r="F289" s="108"/>
      <c r="G289" s="110">
        <f>G290</f>
        <v>4818.5</v>
      </c>
    </row>
    <row r="290" spans="1:7" ht="31.5" customHeight="1">
      <c r="A290" s="143" t="s">
        <v>522</v>
      </c>
      <c r="B290" s="24" t="s">
        <v>26</v>
      </c>
      <c r="C290" s="74" t="s">
        <v>194</v>
      </c>
      <c r="D290" s="74" t="s">
        <v>86</v>
      </c>
      <c r="E290" s="75" t="s">
        <v>625</v>
      </c>
      <c r="F290" s="108" t="s">
        <v>521</v>
      </c>
      <c r="G290" s="110">
        <v>4818.5</v>
      </c>
    </row>
    <row r="291" spans="1:7" ht="31.5" customHeight="1">
      <c r="A291" s="29" t="s">
        <v>640</v>
      </c>
      <c r="B291" s="24" t="s">
        <v>26</v>
      </c>
      <c r="C291" s="74" t="s">
        <v>194</v>
      </c>
      <c r="D291" s="74" t="s">
        <v>86</v>
      </c>
      <c r="E291" s="75" t="s">
        <v>657</v>
      </c>
      <c r="F291" s="108"/>
      <c r="G291" s="110">
        <f>G292+G294</f>
        <v>526.3</v>
      </c>
    </row>
    <row r="292" spans="1:7" ht="33.75" customHeight="1">
      <c r="A292" s="29" t="s">
        <v>627</v>
      </c>
      <c r="B292" s="24" t="s">
        <v>26</v>
      </c>
      <c r="C292" s="74" t="s">
        <v>194</v>
      </c>
      <c r="D292" s="74" t="s">
        <v>86</v>
      </c>
      <c r="E292" s="75" t="s">
        <v>639</v>
      </c>
      <c r="F292" s="55"/>
      <c r="G292" s="110">
        <f>G293</f>
        <v>500</v>
      </c>
    </row>
    <row r="293" spans="1:7" ht="31.5" customHeight="1">
      <c r="A293" s="143" t="s">
        <v>522</v>
      </c>
      <c r="B293" s="24" t="s">
        <v>26</v>
      </c>
      <c r="C293" s="74" t="s">
        <v>194</v>
      </c>
      <c r="D293" s="74" t="s">
        <v>86</v>
      </c>
      <c r="E293" s="75" t="s">
        <v>639</v>
      </c>
      <c r="F293" s="109">
        <v>600</v>
      </c>
      <c r="G293" s="110">
        <v>500</v>
      </c>
    </row>
    <row r="294" spans="1:7" ht="33.75" customHeight="1">
      <c r="A294" s="29" t="s">
        <v>628</v>
      </c>
      <c r="B294" s="24" t="s">
        <v>26</v>
      </c>
      <c r="C294" s="74" t="s">
        <v>194</v>
      </c>
      <c r="D294" s="74" t="s">
        <v>86</v>
      </c>
      <c r="E294" s="75" t="s">
        <v>639</v>
      </c>
      <c r="F294" s="109"/>
      <c r="G294" s="110">
        <f>G295</f>
        <v>26.3</v>
      </c>
    </row>
    <row r="295" spans="1:7" ht="16.5" customHeight="1">
      <c r="A295" s="143" t="s">
        <v>522</v>
      </c>
      <c r="B295" s="24" t="s">
        <v>26</v>
      </c>
      <c r="C295" s="74" t="s">
        <v>194</v>
      </c>
      <c r="D295" s="74" t="s">
        <v>86</v>
      </c>
      <c r="E295" s="75" t="s">
        <v>639</v>
      </c>
      <c r="F295" s="109">
        <v>600</v>
      </c>
      <c r="G295" s="110">
        <v>26.3</v>
      </c>
    </row>
    <row r="296" spans="1:7" ht="47.25">
      <c r="A296" s="98" t="s">
        <v>99</v>
      </c>
      <c r="B296" s="24" t="s">
        <v>26</v>
      </c>
      <c r="C296" s="74" t="s">
        <v>194</v>
      </c>
      <c r="D296" s="74" t="s">
        <v>86</v>
      </c>
      <c r="E296" s="55" t="s">
        <v>425</v>
      </c>
      <c r="F296" s="108"/>
      <c r="G296" s="110">
        <f>G297</f>
        <v>20272.7</v>
      </c>
    </row>
    <row r="297" spans="1:7" ht="15.75">
      <c r="A297" s="23" t="s">
        <v>101</v>
      </c>
      <c r="B297" s="24" t="s">
        <v>26</v>
      </c>
      <c r="C297" s="74" t="s">
        <v>194</v>
      </c>
      <c r="D297" s="74" t="s">
        <v>86</v>
      </c>
      <c r="E297" s="55" t="s">
        <v>424</v>
      </c>
      <c r="F297" s="108"/>
      <c r="G297" s="110">
        <f>G298</f>
        <v>20272.7</v>
      </c>
    </row>
    <row r="298" spans="1:7" ht="15.75">
      <c r="A298" s="23" t="s">
        <v>101</v>
      </c>
      <c r="B298" s="24" t="s">
        <v>26</v>
      </c>
      <c r="C298" s="74" t="s">
        <v>194</v>
      </c>
      <c r="D298" s="74" t="s">
        <v>86</v>
      </c>
      <c r="E298" s="75" t="s">
        <v>423</v>
      </c>
      <c r="F298" s="108"/>
      <c r="G298" s="110">
        <f>G299+G302+G304</f>
        <v>20272.7</v>
      </c>
    </row>
    <row r="299" spans="1:7" ht="31.5">
      <c r="A299" s="8" t="s">
        <v>619</v>
      </c>
      <c r="B299" s="24" t="s">
        <v>26</v>
      </c>
      <c r="C299" s="74" t="s">
        <v>194</v>
      </c>
      <c r="D299" s="74" t="s">
        <v>86</v>
      </c>
      <c r="E299" s="75" t="s">
        <v>520</v>
      </c>
      <c r="F299" s="108"/>
      <c r="G299" s="110">
        <f>G300</f>
        <v>20272.7</v>
      </c>
    </row>
    <row r="300" spans="1:7" ht="31.5">
      <c r="A300" s="143" t="s">
        <v>522</v>
      </c>
      <c r="B300" s="24" t="s">
        <v>26</v>
      </c>
      <c r="C300" s="74" t="s">
        <v>194</v>
      </c>
      <c r="D300" s="74" t="s">
        <v>86</v>
      </c>
      <c r="E300" s="75" t="s">
        <v>520</v>
      </c>
      <c r="F300" s="108" t="s">
        <v>521</v>
      </c>
      <c r="G300" s="33">
        <f>21299-1000-26.3</f>
        <v>20272.7</v>
      </c>
    </row>
    <row r="301" spans="1:7" ht="31.5" hidden="1">
      <c r="A301" s="23" t="s">
        <v>627</v>
      </c>
      <c r="B301" s="24" t="s">
        <v>26</v>
      </c>
      <c r="C301" s="74" t="s">
        <v>194</v>
      </c>
      <c r="D301" s="74" t="s">
        <v>86</v>
      </c>
      <c r="E301" s="75" t="s">
        <v>629</v>
      </c>
      <c r="F301" s="108"/>
      <c r="G301" s="110">
        <f>G302</f>
        <v>0</v>
      </c>
    </row>
    <row r="302" spans="1:7" ht="34.5" customHeight="1" hidden="1">
      <c r="A302" s="98" t="s">
        <v>495</v>
      </c>
      <c r="B302" s="24" t="s">
        <v>26</v>
      </c>
      <c r="C302" s="74" t="s">
        <v>194</v>
      </c>
      <c r="D302" s="74" t="s">
        <v>86</v>
      </c>
      <c r="E302" s="75" t="s">
        <v>629</v>
      </c>
      <c r="F302" s="108" t="s">
        <v>521</v>
      </c>
      <c r="G302" s="110">
        <v>0</v>
      </c>
    </row>
    <row r="303" spans="1:7" ht="34.5" customHeight="1" hidden="1">
      <c r="A303" s="23" t="s">
        <v>628</v>
      </c>
      <c r="B303" s="24" t="s">
        <v>26</v>
      </c>
      <c r="C303" s="74" t="s">
        <v>194</v>
      </c>
      <c r="D303" s="74" t="s">
        <v>86</v>
      </c>
      <c r="E303" s="75" t="s">
        <v>629</v>
      </c>
      <c r="F303" s="108"/>
      <c r="G303" s="110" t="s">
        <v>658</v>
      </c>
    </row>
    <row r="304" spans="1:7" ht="34.5" customHeight="1" hidden="1">
      <c r="A304" s="98" t="s">
        <v>495</v>
      </c>
      <c r="B304" s="24" t="s">
        <v>26</v>
      </c>
      <c r="C304" s="74" t="s">
        <v>194</v>
      </c>
      <c r="D304" s="74" t="s">
        <v>86</v>
      </c>
      <c r="E304" s="75" t="s">
        <v>629</v>
      </c>
      <c r="F304" s="108" t="s">
        <v>521</v>
      </c>
      <c r="G304" s="110">
        <v>0</v>
      </c>
    </row>
    <row r="305" spans="1:7" ht="23.25" customHeight="1">
      <c r="A305" s="96" t="s">
        <v>304</v>
      </c>
      <c r="B305" s="21" t="s">
        <v>26</v>
      </c>
      <c r="C305" s="71" t="s">
        <v>187</v>
      </c>
      <c r="D305" s="71" t="s">
        <v>453</v>
      </c>
      <c r="E305" s="108"/>
      <c r="F305" s="108"/>
      <c r="G305" s="171">
        <f>G310+G306</f>
        <v>224.4</v>
      </c>
    </row>
    <row r="306" spans="1:7" ht="23.25" customHeight="1">
      <c r="A306" s="98" t="s">
        <v>509</v>
      </c>
      <c r="B306" s="98" t="s">
        <v>26</v>
      </c>
      <c r="C306" s="98" t="s">
        <v>187</v>
      </c>
      <c r="D306" s="98" t="s">
        <v>86</v>
      </c>
      <c r="E306" s="23"/>
      <c r="F306" s="23"/>
      <c r="G306" s="23">
        <f>G307</f>
        <v>124.4</v>
      </c>
    </row>
    <row r="307" spans="1:7" ht="23.25" customHeight="1">
      <c r="A307" s="98" t="s">
        <v>101</v>
      </c>
      <c r="B307" s="98" t="s">
        <v>26</v>
      </c>
      <c r="C307" s="98" t="s">
        <v>187</v>
      </c>
      <c r="D307" s="98" t="s">
        <v>86</v>
      </c>
      <c r="E307" s="55" t="s">
        <v>418</v>
      </c>
      <c r="F307" s="23"/>
      <c r="G307" s="23">
        <f>G308</f>
        <v>124.4</v>
      </c>
    </row>
    <row r="308" spans="1:7" ht="23.25" customHeight="1">
      <c r="A308" s="98" t="s">
        <v>510</v>
      </c>
      <c r="B308" s="98" t="s">
        <v>26</v>
      </c>
      <c r="C308" s="98" t="s">
        <v>187</v>
      </c>
      <c r="D308" s="98" t="s">
        <v>86</v>
      </c>
      <c r="E308" s="55" t="s">
        <v>511</v>
      </c>
      <c r="F308" s="23"/>
      <c r="G308" s="23">
        <f>G309</f>
        <v>124.4</v>
      </c>
    </row>
    <row r="309" spans="1:7" ht="23.25" customHeight="1">
      <c r="A309" s="143" t="s">
        <v>494</v>
      </c>
      <c r="B309" s="98" t="s">
        <v>26</v>
      </c>
      <c r="C309" s="98" t="s">
        <v>187</v>
      </c>
      <c r="D309" s="98" t="s">
        <v>86</v>
      </c>
      <c r="E309" s="55" t="s">
        <v>511</v>
      </c>
      <c r="F309" s="23">
        <v>300</v>
      </c>
      <c r="G309" s="23">
        <v>124.4</v>
      </c>
    </row>
    <row r="310" spans="1:7" ht="15.75">
      <c r="A310" s="46" t="s">
        <v>7</v>
      </c>
      <c r="B310" s="24" t="s">
        <v>26</v>
      </c>
      <c r="C310" s="74" t="s">
        <v>187</v>
      </c>
      <c r="D310" s="74" t="s">
        <v>87</v>
      </c>
      <c r="E310" s="108"/>
      <c r="F310" s="108"/>
      <c r="G310" s="110">
        <f>G311+G314</f>
        <v>100</v>
      </c>
    </row>
    <row r="311" spans="1:7" ht="47.25" hidden="1">
      <c r="A311" s="99" t="s">
        <v>345</v>
      </c>
      <c r="B311" s="24" t="s">
        <v>26</v>
      </c>
      <c r="C311" s="74" t="s">
        <v>187</v>
      </c>
      <c r="D311" s="74" t="s">
        <v>87</v>
      </c>
      <c r="E311" s="162" t="s">
        <v>122</v>
      </c>
      <c r="F311" s="159"/>
      <c r="G311" s="110">
        <f>G312</f>
        <v>0</v>
      </c>
    </row>
    <row r="312" spans="1:7" ht="51.75" customHeight="1" hidden="1">
      <c r="A312" s="46" t="s">
        <v>311</v>
      </c>
      <c r="B312" s="24" t="s">
        <v>26</v>
      </c>
      <c r="C312" s="74" t="s">
        <v>187</v>
      </c>
      <c r="D312" s="74" t="s">
        <v>87</v>
      </c>
      <c r="E312" s="162" t="s">
        <v>180</v>
      </c>
      <c r="F312" s="159"/>
      <c r="G312" s="110">
        <f>G313</f>
        <v>0</v>
      </c>
    </row>
    <row r="313" spans="1:7" ht="31.5" hidden="1">
      <c r="A313" s="46" t="s">
        <v>188</v>
      </c>
      <c r="B313" s="24" t="s">
        <v>26</v>
      </c>
      <c r="C313" s="74" t="s">
        <v>187</v>
      </c>
      <c r="D313" s="74" t="s">
        <v>87</v>
      </c>
      <c r="E313" s="162" t="s">
        <v>189</v>
      </c>
      <c r="F313" s="159" t="s">
        <v>291</v>
      </c>
      <c r="G313" s="110">
        <v>0</v>
      </c>
    </row>
    <row r="314" spans="1:7" ht="47.25">
      <c r="A314" s="98" t="s">
        <v>99</v>
      </c>
      <c r="B314" s="24" t="s">
        <v>26</v>
      </c>
      <c r="C314" s="74" t="s">
        <v>187</v>
      </c>
      <c r="D314" s="74" t="s">
        <v>87</v>
      </c>
      <c r="E314" s="55" t="s">
        <v>425</v>
      </c>
      <c r="F314" s="108"/>
      <c r="G314" s="110">
        <f>G315</f>
        <v>100</v>
      </c>
    </row>
    <row r="315" spans="1:7" ht="15.75">
      <c r="A315" s="98" t="s">
        <v>101</v>
      </c>
      <c r="B315" s="24" t="s">
        <v>26</v>
      </c>
      <c r="C315" s="74" t="s">
        <v>187</v>
      </c>
      <c r="D315" s="74" t="s">
        <v>87</v>
      </c>
      <c r="E315" s="55" t="s">
        <v>424</v>
      </c>
      <c r="F315" s="108"/>
      <c r="G315" s="110">
        <f>G317</f>
        <v>100</v>
      </c>
    </row>
    <row r="316" spans="1:7" ht="15.75">
      <c r="A316" s="98" t="s">
        <v>101</v>
      </c>
      <c r="B316" s="24" t="s">
        <v>26</v>
      </c>
      <c r="C316" s="74" t="s">
        <v>187</v>
      </c>
      <c r="D316" s="74" t="s">
        <v>87</v>
      </c>
      <c r="E316" s="75" t="s">
        <v>423</v>
      </c>
      <c r="F316" s="108"/>
      <c r="G316" s="110">
        <f>G317</f>
        <v>100</v>
      </c>
    </row>
    <row r="317" spans="1:7" ht="66" customHeight="1">
      <c r="A317" s="46" t="s">
        <v>279</v>
      </c>
      <c r="B317" s="24" t="s">
        <v>26</v>
      </c>
      <c r="C317" s="74" t="s">
        <v>187</v>
      </c>
      <c r="D317" s="74" t="s">
        <v>87</v>
      </c>
      <c r="E317" s="55" t="s">
        <v>434</v>
      </c>
      <c r="F317" s="108"/>
      <c r="G317" s="110">
        <f>G318</f>
        <v>100</v>
      </c>
    </row>
    <row r="318" spans="1:7" ht="18.75" customHeight="1">
      <c r="A318" s="143" t="s">
        <v>494</v>
      </c>
      <c r="B318" s="24" t="s">
        <v>26</v>
      </c>
      <c r="C318" s="74" t="s">
        <v>187</v>
      </c>
      <c r="D318" s="74" t="s">
        <v>87</v>
      </c>
      <c r="E318" s="55" t="s">
        <v>434</v>
      </c>
      <c r="F318" s="108" t="s">
        <v>499</v>
      </c>
      <c r="G318" s="110">
        <v>100</v>
      </c>
    </row>
    <row r="319" spans="1:7" ht="15.75">
      <c r="A319" s="96" t="s">
        <v>309</v>
      </c>
      <c r="B319" s="21" t="s">
        <v>26</v>
      </c>
      <c r="C319" s="71" t="s">
        <v>140</v>
      </c>
      <c r="D319" s="71" t="s">
        <v>453</v>
      </c>
      <c r="E319" s="169"/>
      <c r="F319" s="170"/>
      <c r="G319" s="171">
        <f>G320</f>
        <v>78.2</v>
      </c>
    </row>
    <row r="320" spans="1:7" ht="15.75">
      <c r="A320" s="103" t="s">
        <v>28</v>
      </c>
      <c r="B320" s="24" t="s">
        <v>26</v>
      </c>
      <c r="C320" s="74" t="s">
        <v>140</v>
      </c>
      <c r="D320" s="74" t="s">
        <v>109</v>
      </c>
      <c r="E320" s="108"/>
      <c r="F320" s="108"/>
      <c r="G320" s="110">
        <f>G321</f>
        <v>78.2</v>
      </c>
    </row>
    <row r="321" spans="1:7" ht="80.25" customHeight="1">
      <c r="A321" s="35" t="s">
        <v>528</v>
      </c>
      <c r="B321" s="24" t="s">
        <v>26</v>
      </c>
      <c r="C321" s="74" t="s">
        <v>140</v>
      </c>
      <c r="D321" s="74" t="s">
        <v>109</v>
      </c>
      <c r="E321" s="75" t="s">
        <v>387</v>
      </c>
      <c r="F321" s="108"/>
      <c r="G321" s="110">
        <f>G322</f>
        <v>78.2</v>
      </c>
    </row>
    <row r="322" spans="1:7" ht="31.5">
      <c r="A322" s="2" t="s">
        <v>549</v>
      </c>
      <c r="B322" s="24" t="s">
        <v>26</v>
      </c>
      <c r="C322" s="74" t="s">
        <v>140</v>
      </c>
      <c r="D322" s="74" t="s">
        <v>109</v>
      </c>
      <c r="E322" s="75" t="s">
        <v>562</v>
      </c>
      <c r="F322" s="108"/>
      <c r="G322" s="110">
        <f>G323</f>
        <v>78.2</v>
      </c>
    </row>
    <row r="323" spans="1:7" ht="15.75">
      <c r="A323" s="29" t="s">
        <v>483</v>
      </c>
      <c r="B323" s="24" t="s">
        <v>26</v>
      </c>
      <c r="C323" s="74" t="s">
        <v>140</v>
      </c>
      <c r="D323" s="74" t="s">
        <v>109</v>
      </c>
      <c r="E323" s="75" t="s">
        <v>551</v>
      </c>
      <c r="F323" s="108"/>
      <c r="G323" s="110">
        <f>G324+G325</f>
        <v>78.2</v>
      </c>
    </row>
    <row r="324" spans="1:7" ht="31.5">
      <c r="A324" s="143" t="s">
        <v>495</v>
      </c>
      <c r="B324" s="24" t="s">
        <v>26</v>
      </c>
      <c r="C324" s="74" t="s">
        <v>140</v>
      </c>
      <c r="D324" s="74" t="s">
        <v>109</v>
      </c>
      <c r="E324" s="75" t="s">
        <v>551</v>
      </c>
      <c r="F324" s="108" t="s">
        <v>498</v>
      </c>
      <c r="G324" s="110">
        <v>56.2</v>
      </c>
    </row>
    <row r="325" spans="1:7" ht="15.75">
      <c r="A325" s="2" t="s">
        <v>494</v>
      </c>
      <c r="B325" s="24" t="s">
        <v>26</v>
      </c>
      <c r="C325" s="74" t="s">
        <v>140</v>
      </c>
      <c r="D325" s="74" t="s">
        <v>109</v>
      </c>
      <c r="E325" s="75" t="s">
        <v>551</v>
      </c>
      <c r="F325" s="108" t="s">
        <v>499</v>
      </c>
      <c r="G325" s="110">
        <f>12+10</f>
        <v>22</v>
      </c>
    </row>
    <row r="326" spans="1:7" ht="15.75">
      <c r="A326" s="121" t="s">
        <v>305</v>
      </c>
      <c r="B326" s="121"/>
      <c r="C326" s="121"/>
      <c r="D326" s="122"/>
      <c r="E326" s="180"/>
      <c r="F326" s="180"/>
      <c r="G326" s="171">
        <f>G9+G37</f>
        <v>157973.1</v>
      </c>
    </row>
    <row r="327" ht="12.75">
      <c r="G327" s="111"/>
    </row>
    <row r="328" ht="12.75">
      <c r="G328" s="111"/>
    </row>
    <row r="329" ht="12.75">
      <c r="G329" s="139"/>
    </row>
    <row r="330" ht="12.75">
      <c r="G330" s="119"/>
    </row>
    <row r="331" ht="12.75">
      <c r="G331" s="126"/>
    </row>
    <row r="333" ht="12.75">
      <c r="G333" s="111"/>
    </row>
    <row r="335" ht="12.75">
      <c r="G335" s="119"/>
    </row>
  </sheetData>
  <sheetProtection/>
  <autoFilter ref="A8:G326"/>
  <mergeCells count="5">
    <mergeCell ref="A1:G1"/>
    <mergeCell ref="A2:G2"/>
    <mergeCell ref="A3:G3"/>
    <mergeCell ref="A4:G4"/>
    <mergeCell ref="A6:G6"/>
  </mergeCells>
  <printOptions/>
  <pageMargins left="0.5905511811023623" right="0.7874015748031497" top="1.1811023622047245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7">
      <selection activeCell="D34" sqref="D34"/>
    </sheetView>
  </sheetViews>
  <sheetFormatPr defaultColWidth="9.00390625" defaultRowHeight="12.75"/>
  <cols>
    <col min="1" max="1" width="46.875" style="0" customWidth="1"/>
    <col min="3" max="3" width="11.25390625" style="0" customWidth="1"/>
    <col min="4" max="4" width="16.625" style="0" customWidth="1"/>
  </cols>
  <sheetData>
    <row r="1" spans="1:4" ht="15.75">
      <c r="A1" s="207" t="s">
        <v>48</v>
      </c>
      <c r="B1" s="207"/>
      <c r="C1" s="207"/>
      <c r="D1" s="207"/>
    </row>
    <row r="2" spans="1:4" ht="15.75">
      <c r="A2" s="207" t="s">
        <v>579</v>
      </c>
      <c r="B2" s="207"/>
      <c r="C2" s="207"/>
      <c r="D2" s="207"/>
    </row>
    <row r="3" spans="1:4" ht="15.75">
      <c r="A3" s="207" t="s">
        <v>20</v>
      </c>
      <c r="B3" s="207"/>
      <c r="C3" s="207"/>
      <c r="D3" s="207"/>
    </row>
    <row r="4" spans="1:4" ht="15.75">
      <c r="A4" s="207" t="s">
        <v>352</v>
      </c>
      <c r="B4" s="207"/>
      <c r="C4" s="207"/>
      <c r="D4" s="207"/>
    </row>
    <row r="5" spans="1:4" ht="66" customHeight="1">
      <c r="A5" s="212" t="s">
        <v>616</v>
      </c>
      <c r="B5" s="212"/>
      <c r="C5" s="212"/>
      <c r="D5" s="212"/>
    </row>
    <row r="6" spans="1:4" ht="15.75">
      <c r="A6" s="128"/>
      <c r="B6" s="128"/>
      <c r="C6" s="128"/>
      <c r="D6" s="128"/>
    </row>
    <row r="7" spans="1:4" ht="33" customHeight="1">
      <c r="A7" s="129" t="s">
        <v>31</v>
      </c>
      <c r="B7" s="12" t="s">
        <v>80</v>
      </c>
      <c r="C7" s="12" t="s">
        <v>81</v>
      </c>
      <c r="D7" s="187" t="s">
        <v>488</v>
      </c>
    </row>
    <row r="8" spans="1:4" ht="15.75">
      <c r="A8" s="131" t="s">
        <v>478</v>
      </c>
      <c r="B8" s="132"/>
      <c r="C8" s="132"/>
      <c r="D8" s="190">
        <f>D9+D17+D20+D24+D29+D31+D33+D36+D15</f>
        <v>157973.1</v>
      </c>
    </row>
    <row r="9" spans="1:4" ht="20.25" customHeight="1">
      <c r="A9" s="133" t="s">
        <v>288</v>
      </c>
      <c r="B9" s="132" t="s">
        <v>86</v>
      </c>
      <c r="C9" s="132" t="s">
        <v>453</v>
      </c>
      <c r="D9" s="190">
        <f>D11+D12+D13+D14+D10</f>
        <v>45510</v>
      </c>
    </row>
    <row r="10" spans="1:4" ht="56.25" customHeight="1">
      <c r="A10" s="98" t="s">
        <v>523</v>
      </c>
      <c r="B10" s="13" t="s">
        <v>86</v>
      </c>
      <c r="C10" s="13" t="s">
        <v>113</v>
      </c>
      <c r="D10" s="182">
        <v>2265.5</v>
      </c>
    </row>
    <row r="11" spans="1:4" ht="62.25" customHeight="1">
      <c r="A11" s="134" t="s">
        <v>0</v>
      </c>
      <c r="B11" s="130" t="s">
        <v>86</v>
      </c>
      <c r="C11" s="130" t="s">
        <v>87</v>
      </c>
      <c r="D11" s="182">
        <v>1881.5</v>
      </c>
    </row>
    <row r="12" spans="1:4" ht="81" customHeight="1">
      <c r="A12" s="134" t="s">
        <v>245</v>
      </c>
      <c r="B12" s="130" t="s">
        <v>86</v>
      </c>
      <c r="C12" s="130" t="s">
        <v>106</v>
      </c>
      <c r="D12" s="182">
        <v>18908.3</v>
      </c>
    </row>
    <row r="13" spans="1:4" ht="15.75">
      <c r="A13" s="134" t="s">
        <v>22</v>
      </c>
      <c r="B13" s="130" t="s">
        <v>86</v>
      </c>
      <c r="C13" s="130" t="s">
        <v>140</v>
      </c>
      <c r="D13" s="182">
        <v>208.2</v>
      </c>
    </row>
    <row r="14" spans="1:4" ht="18.75" customHeight="1">
      <c r="A14" s="134" t="s">
        <v>1</v>
      </c>
      <c r="B14" s="130" t="s">
        <v>86</v>
      </c>
      <c r="C14" s="130" t="s">
        <v>125</v>
      </c>
      <c r="D14" s="182">
        <v>22246.5</v>
      </c>
    </row>
    <row r="15" spans="1:4" ht="18.75" customHeight="1">
      <c r="A15" s="102" t="s">
        <v>298</v>
      </c>
      <c r="B15" s="16" t="s">
        <v>113</v>
      </c>
      <c r="C15" s="16" t="s">
        <v>453</v>
      </c>
      <c r="D15" s="190">
        <f>D16</f>
        <v>534.3</v>
      </c>
    </row>
    <row r="16" spans="1:4" ht="18.75" customHeight="1">
      <c r="A16" s="46" t="s">
        <v>56</v>
      </c>
      <c r="B16" s="130" t="s">
        <v>113</v>
      </c>
      <c r="C16" s="130" t="s">
        <v>87</v>
      </c>
      <c r="D16" s="182">
        <v>534.3</v>
      </c>
    </row>
    <row r="17" spans="1:4" ht="49.5" customHeight="1">
      <c r="A17" s="133" t="s">
        <v>299</v>
      </c>
      <c r="B17" s="132" t="s">
        <v>87</v>
      </c>
      <c r="C17" s="132" t="s">
        <v>453</v>
      </c>
      <c r="D17" s="190">
        <f>D18+D19</f>
        <v>251.1</v>
      </c>
    </row>
    <row r="18" spans="1:4" ht="66" customHeight="1">
      <c r="A18" s="134" t="s">
        <v>479</v>
      </c>
      <c r="B18" s="130" t="s">
        <v>87</v>
      </c>
      <c r="C18" s="130" t="s">
        <v>222</v>
      </c>
      <c r="D18" s="182">
        <v>244.1</v>
      </c>
    </row>
    <row r="19" spans="1:4" ht="49.5" customHeight="1">
      <c r="A19" s="134" t="s">
        <v>517</v>
      </c>
      <c r="B19" s="130" t="s">
        <v>87</v>
      </c>
      <c r="C19" s="130" t="s">
        <v>518</v>
      </c>
      <c r="D19" s="182">
        <v>7</v>
      </c>
    </row>
    <row r="20" spans="1:4" ht="17.25" customHeight="1">
      <c r="A20" s="133" t="s">
        <v>300</v>
      </c>
      <c r="B20" s="132" t="s">
        <v>106</v>
      </c>
      <c r="C20" s="132" t="s">
        <v>453</v>
      </c>
      <c r="D20" s="190">
        <f>D21+D22+D23</f>
        <v>21583.4</v>
      </c>
    </row>
    <row r="21" spans="1:4" ht="15.75">
      <c r="A21" s="134" t="s">
        <v>24</v>
      </c>
      <c r="B21" s="130" t="s">
        <v>106</v>
      </c>
      <c r="C21" s="130" t="s">
        <v>113</v>
      </c>
      <c r="D21" s="182">
        <v>5</v>
      </c>
    </row>
    <row r="22" spans="1:4" ht="21" customHeight="1">
      <c r="A22" s="134" t="s">
        <v>53</v>
      </c>
      <c r="B22" s="130" t="s">
        <v>106</v>
      </c>
      <c r="C22" s="130" t="s">
        <v>222</v>
      </c>
      <c r="D22" s="182">
        <v>19660.7</v>
      </c>
    </row>
    <row r="23" spans="1:4" ht="30.75" customHeight="1">
      <c r="A23" s="134" t="s">
        <v>2</v>
      </c>
      <c r="B23" s="130" t="s">
        <v>106</v>
      </c>
      <c r="C23" s="130" t="s">
        <v>107</v>
      </c>
      <c r="D23" s="182">
        <v>1917.7</v>
      </c>
    </row>
    <row r="24" spans="1:4" ht="31.5">
      <c r="A24" s="133" t="s">
        <v>301</v>
      </c>
      <c r="B24" s="132" t="s">
        <v>109</v>
      </c>
      <c r="C24" s="132" t="s">
        <v>453</v>
      </c>
      <c r="D24" s="190">
        <f>D25+D26+D27+D28</f>
        <v>57961.1</v>
      </c>
    </row>
    <row r="25" spans="1:4" ht="15.75">
      <c r="A25" s="134" t="s">
        <v>3</v>
      </c>
      <c r="B25" s="130" t="s">
        <v>109</v>
      </c>
      <c r="C25" s="130" t="s">
        <v>86</v>
      </c>
      <c r="D25" s="182">
        <v>2865.3</v>
      </c>
    </row>
    <row r="26" spans="1:4" ht="15.75">
      <c r="A26" s="134" t="s">
        <v>4</v>
      </c>
      <c r="B26" s="130" t="s">
        <v>109</v>
      </c>
      <c r="C26" s="130" t="s">
        <v>113</v>
      </c>
      <c r="D26" s="182">
        <v>18451.7</v>
      </c>
    </row>
    <row r="27" spans="1:4" ht="15.75">
      <c r="A27" s="134" t="s">
        <v>5</v>
      </c>
      <c r="B27" s="130" t="s">
        <v>109</v>
      </c>
      <c r="C27" s="130" t="s">
        <v>87</v>
      </c>
      <c r="D27" s="182">
        <v>36644.1</v>
      </c>
    </row>
    <row r="28" spans="1:4" ht="31.5" hidden="1">
      <c r="A28" s="134" t="s">
        <v>55</v>
      </c>
      <c r="B28" s="130" t="s">
        <v>109</v>
      </c>
      <c r="C28" s="130" t="s">
        <v>109</v>
      </c>
      <c r="D28" s="182">
        <v>0</v>
      </c>
    </row>
    <row r="29" spans="1:4" ht="15.75">
      <c r="A29" s="133" t="s">
        <v>303</v>
      </c>
      <c r="B29" s="132" t="s">
        <v>149</v>
      </c>
      <c r="C29" s="132" t="s">
        <v>453</v>
      </c>
      <c r="D29" s="190">
        <f>D30</f>
        <v>652</v>
      </c>
    </row>
    <row r="30" spans="1:4" ht="15.75">
      <c r="A30" s="134" t="s">
        <v>480</v>
      </c>
      <c r="B30" s="130" t="s">
        <v>149</v>
      </c>
      <c r="C30" s="130" t="s">
        <v>149</v>
      </c>
      <c r="D30" s="182">
        <v>652</v>
      </c>
    </row>
    <row r="31" spans="1:4" ht="18.75" customHeight="1">
      <c r="A31" s="133" t="s">
        <v>308</v>
      </c>
      <c r="B31" s="132" t="s">
        <v>194</v>
      </c>
      <c r="C31" s="132" t="s">
        <v>453</v>
      </c>
      <c r="D31" s="190">
        <f>D32</f>
        <v>31178.6</v>
      </c>
    </row>
    <row r="32" spans="1:4" ht="15.75">
      <c r="A32" s="134" t="s">
        <v>6</v>
      </c>
      <c r="B32" s="130" t="s">
        <v>194</v>
      </c>
      <c r="C32" s="130" t="s">
        <v>86</v>
      </c>
      <c r="D32" s="182">
        <v>31178.6</v>
      </c>
    </row>
    <row r="33" spans="1:4" ht="15.75">
      <c r="A33" s="133" t="s">
        <v>304</v>
      </c>
      <c r="B33" s="132" t="s">
        <v>187</v>
      </c>
      <c r="C33" s="132" t="s">
        <v>453</v>
      </c>
      <c r="D33" s="190">
        <f>D35+D34</f>
        <v>224.4</v>
      </c>
    </row>
    <row r="34" spans="1:4" ht="15.75">
      <c r="A34" s="98" t="s">
        <v>509</v>
      </c>
      <c r="B34" s="13" t="s">
        <v>187</v>
      </c>
      <c r="C34" s="13" t="s">
        <v>86</v>
      </c>
      <c r="D34" s="182">
        <v>124.4</v>
      </c>
    </row>
    <row r="35" spans="1:4" ht="15.75">
      <c r="A35" s="134" t="s">
        <v>7</v>
      </c>
      <c r="B35" s="130" t="s">
        <v>187</v>
      </c>
      <c r="C35" s="130" t="s">
        <v>87</v>
      </c>
      <c r="D35" s="182">
        <v>100</v>
      </c>
    </row>
    <row r="36" spans="1:4" ht="15.75" customHeight="1">
      <c r="A36" s="133" t="s">
        <v>309</v>
      </c>
      <c r="B36" s="132" t="s">
        <v>140</v>
      </c>
      <c r="C36" s="132" t="s">
        <v>453</v>
      </c>
      <c r="D36" s="190">
        <f>D37</f>
        <v>78.2</v>
      </c>
    </row>
    <row r="37" spans="1:4" ht="31.5">
      <c r="A37" s="134" t="s">
        <v>28</v>
      </c>
      <c r="B37" s="130" t="s">
        <v>140</v>
      </c>
      <c r="C37" s="130" t="s">
        <v>109</v>
      </c>
      <c r="D37" s="182">
        <v>78.2</v>
      </c>
    </row>
  </sheetData>
  <sheetProtection/>
  <mergeCells count="5">
    <mergeCell ref="A5:D5"/>
    <mergeCell ref="A1:D1"/>
    <mergeCell ref="A2:D2"/>
    <mergeCell ref="A3:D3"/>
    <mergeCell ref="A4:D4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НачФин</cp:lastModifiedBy>
  <cp:lastPrinted>2020-10-12T08:17:44Z</cp:lastPrinted>
  <dcterms:created xsi:type="dcterms:W3CDTF">2009-12-04T09:22:25Z</dcterms:created>
  <dcterms:modified xsi:type="dcterms:W3CDTF">2020-10-12T08:46:57Z</dcterms:modified>
  <cp:category/>
  <cp:version/>
  <cp:contentType/>
  <cp:contentStatus/>
</cp:coreProperties>
</file>