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" windowWidth="15195" windowHeight="9210" firstSheet="10" activeTab="12"/>
  </bookViews>
  <sheets>
    <sheet name="Прил. 1 Источники 2012 " sheetId="1" r:id="rId1"/>
    <sheet name="Прил.2 Источники 13-14" sheetId="2" r:id="rId2"/>
    <sheet name="прил. 3 Доходы 2012" sheetId="3" r:id="rId3"/>
    <sheet name="Прил.4 Доходы 13-14" sheetId="4" r:id="rId4"/>
    <sheet name="Прил.5" sheetId="5" r:id="rId5"/>
    <sheet name="Прил.6" sheetId="6" r:id="rId6"/>
    <sheet name="прил.7 Расходы" sheetId="7" r:id="rId7"/>
    <sheet name="прил.8 Ведомственная структура" sheetId="8" r:id="rId8"/>
    <sheet name="Прил.9 Расходы 13-14" sheetId="9" r:id="rId9"/>
    <sheet name="Прил.10 Вед.расходы 13-14" sheetId="10" r:id="rId10"/>
    <sheet name="Прил.11 Перечень программ" sheetId="11" r:id="rId11"/>
    <sheet name="Прил. 12 гл.распор." sheetId="12" r:id="rId12"/>
    <sheet name="Прил.13 гл.адм.источ." sheetId="13" r:id="rId13"/>
    <sheet name="Прил.14 Перечень КБК" sheetId="14" r:id="rId14"/>
  </sheets>
  <definedNames/>
  <calcPr fullCalcOnLoad="1"/>
</workbook>
</file>

<file path=xl/sharedStrings.xml><?xml version="1.0" encoding="utf-8"?>
<sst xmlns="http://schemas.openxmlformats.org/spreadsheetml/2006/main" count="1087" uniqueCount="382">
  <si>
    <t>Бюджетные инвестиции в объекты капитального строительства муниципальных образований (за счет средств местного бюджета)</t>
  </si>
  <si>
    <t>Бюджетные инвестиции</t>
  </si>
  <si>
    <t>1020102</t>
  </si>
  <si>
    <t>003</t>
  </si>
  <si>
    <t xml:space="preserve">к постановлению Совета депутатов </t>
  </si>
  <si>
    <t>РАСХОДЫ</t>
  </si>
  <si>
    <t>Наименование раздела и подраздела</t>
  </si>
  <si>
    <t>Код подраздела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</si>
  <si>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</si>
  <si>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</si>
  <si>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органов государственной власти субъектов Российской Федерации, местных администраций.</t>
  </si>
  <si>
    <t>Резервные фонды.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</si>
  <si>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</si>
  <si>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</si>
  <si>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и стихийных бедствий природного и техногенного характера</t>
  </si>
  <si>
    <t>Национальная экономика</t>
  </si>
  <si>
    <t>Топливно-энергетический комплекс.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</si>
  <si>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</si>
  <si>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</si>
  <si>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</si>
  <si>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</si>
  <si>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</si>
  <si>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</si>
  <si>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детей.</t>
  </si>
  <si>
    <t>Культура, кинематография и средства массовой информации.</t>
  </si>
  <si>
    <t>Культура</t>
  </si>
  <si>
    <t xml:space="preserve">Социальная политика </t>
  </si>
  <si>
    <t>Социальное обеспечение населения</t>
  </si>
  <si>
    <t xml:space="preserve">Всего расходов </t>
  </si>
  <si>
    <t>0100</t>
  </si>
  <si>
    <t>0103</t>
  </si>
  <si>
    <t>0104</t>
  </si>
  <si>
    <t>0111</t>
  </si>
  <si>
    <t>0309</t>
  </si>
  <si>
    <t>0300</t>
  </si>
  <si>
    <t>0400</t>
  </si>
  <si>
    <t>0402</t>
  </si>
  <si>
    <t>0412</t>
  </si>
  <si>
    <t>0500</t>
  </si>
  <si>
    <t>0501</t>
  </si>
  <si>
    <t>0502</t>
  </si>
  <si>
    <t>0503</t>
  </si>
  <si>
    <t>0700</t>
  </si>
  <si>
    <t>0707</t>
  </si>
  <si>
    <t>0801</t>
  </si>
  <si>
    <t>0800</t>
  </si>
  <si>
    <t xml:space="preserve">по разделам и подразделам функциональной классификации расходов </t>
  </si>
  <si>
    <t>к постановлению Совета депутатов</t>
  </si>
  <si>
    <t>МО «Морозовское городское поселение»</t>
  </si>
  <si>
    <t>ВЕДОМСТВЕННАЯ СТРУКТУРА</t>
  </si>
  <si>
    <t>№</t>
  </si>
  <si>
    <t>п/п</t>
  </si>
  <si>
    <t>1.</t>
  </si>
  <si>
    <t>Совет депутатов</t>
  </si>
  <si>
    <t>Функционирование представительных органов муниципальных образований</t>
  </si>
  <si>
    <t>Руководство и управление в сфере установленных функций</t>
  </si>
  <si>
    <t>0020000</t>
  </si>
  <si>
    <t>Центральный аппарат</t>
  </si>
  <si>
    <t>0020400</t>
  </si>
  <si>
    <t>Обеспечение деятельности органов местного самоуправления</t>
  </si>
  <si>
    <t>Выполнение функций органами местного самоуправления</t>
  </si>
  <si>
    <t>Депутаты представительного органа местного самоуправления</t>
  </si>
  <si>
    <t>0021200</t>
  </si>
  <si>
    <t>2.</t>
  </si>
  <si>
    <t>Администрация муниципального образования «Морозовское городское поселение»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</si>
  <si>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</si>
  <si>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>0020800</t>
  </si>
  <si>
    <t>Глава местной администрации</t>
  </si>
  <si>
    <t>500</t>
  </si>
  <si>
    <t>Резервные фонды</t>
  </si>
  <si>
    <t>0700000</t>
  </si>
  <si>
    <t>Резервные фонды местных администраций</t>
  </si>
  <si>
    <t>0700500</t>
  </si>
  <si>
    <t>Резервный фонд администрации МО «Морозовское городское поселение»</t>
  </si>
  <si>
    <t>Прочие расходы</t>
  </si>
  <si>
    <t>013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</si>
  <si>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</si>
  <si>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</si>
  <si>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</si>
  <si>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</si>
  <si>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Защита населения и территории от последствий чрезвычайных ситуаций и стихийных бедствий природного и техногенного характера.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</si>
  <si>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</si>
  <si>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характера.</t>
  </si>
  <si>
    <t>Топливно-энергетический комплекс</t>
  </si>
  <si>
    <t>Вопросы топливно-энергетического комплекса</t>
  </si>
  <si>
    <t>Субсидии на возмещение муниципальным предприятиям убытков, связанных с реализацией твердого топлива гражданам, не имеющим центрального отопления, по тарифам, не обеспечивающим возмещение издержек</t>
  </si>
  <si>
    <t>Субсидии юридическим лицам</t>
  </si>
  <si>
    <t>006</t>
  </si>
  <si>
    <t>Мероприятия в области строительства, архитектуры и градостроительства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</si>
  <si>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</si>
  <si>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</si>
  <si>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Субсидии юридическим лицам на финансовое обеспечение мероприятий по капитальному ремонту многоквартирных домов</t>
  </si>
  <si>
    <t>0980201</t>
  </si>
  <si>
    <t>Мероприятия в области жилищного хозяйства (за счет средств местного бюджета)</t>
  </si>
  <si>
    <t>3500300</t>
  </si>
  <si>
    <t>Капитальный ремонт государственного жилищного фонда субъектов Российской Федерации и муниципального жилищного фонда</t>
  </si>
  <si>
    <t>3500200</t>
  </si>
  <si>
    <t>Поддержка коммунального хозяйства</t>
  </si>
  <si>
    <t>Субсидии на возмещение муниципальным предприятиям убытков, связанных с оказанием банных услуг по тарифам, не обеспечивающим возмещение издержек</t>
  </si>
  <si>
    <t>3510500</t>
  </si>
  <si>
    <t>Уличное освещение</t>
  </si>
  <si>
    <t>Строительство и содержание автомобильных дорог и инженерных сооружений на них в границах муниципального образования в рамках благоустройства</t>
  </si>
  <si>
    <t>Озеленение</t>
  </si>
  <si>
    <t>Прочие мероприятия по благоустройству</t>
  </si>
  <si>
    <t>0бразование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</si>
  <si>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</si>
  <si>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</si>
  <si>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</si>
  <si>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Культура, кинематография, средства массовой информации</t>
  </si>
  <si>
    <t>3.</t>
  </si>
  <si>
    <t>МУ «Дом культуры имени Н.М. Чекалова»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</si>
  <si>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</si>
  <si>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</si>
  <si>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</si>
  <si>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</si>
  <si>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Физическая культура и спорт</t>
  </si>
  <si>
    <t>Социальная политика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</si>
  <si>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</si>
  <si>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</si>
  <si>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Всего расходов</t>
  </si>
  <si>
    <t>0113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</si>
  <si>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</si>
  <si>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</si>
  <si>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</si>
  <si>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</si>
  <si>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Целевые программы муниципальных образований</t>
  </si>
  <si>
    <t>7950000</t>
  </si>
  <si>
    <t>6000400</t>
  </si>
  <si>
    <t>Организация и содержание мест захоронения</t>
  </si>
  <si>
    <t>Обеспечение мероприятий по переселению граждан из аварийного жилищного фонда (за счет средств местного бюджета)</t>
  </si>
  <si>
    <t>0980202</t>
  </si>
  <si>
    <t>Другие вопросы в области физической культуры и спорта</t>
  </si>
  <si>
    <t>1105</t>
  </si>
  <si>
    <t>Межбюджетные трансферты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</si>
  <si>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</si>
  <si>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017</t>
  </si>
  <si>
    <t>Иные межбюджетные трансферты</t>
  </si>
  <si>
    <t>Код раздела</t>
  </si>
  <si>
    <t>Главный распорядитель (распорядитель) бюджетных средств: Администрация муниципального образования «Морозовское городское  поселение»</t>
  </si>
  <si>
    <t>Наименование</t>
  </si>
  <si>
    <t>Код целевой статьи</t>
  </si>
  <si>
    <t>Код вида расхода</t>
  </si>
  <si>
    <t>Приложение № 3</t>
  </si>
  <si>
    <t>Код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</si>
  <si>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</si>
  <si>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</si>
  <si>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</si>
  <si>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</si>
  <si>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Налог на  имущество  физических  лиц, взимаемый по ставкам,  применяемым к объектам налогообложения, расположенным в границах поселений</t>
  </si>
  <si>
    <t>Транспортный налог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</si>
  <si>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</si>
  <si>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</si>
  <si>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          уполномоченными в соответствии с законодательными 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</si>
  <si>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</si>
  <si>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 собственность на которые не разграничена  и 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</si>
  <si>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поселений (за исключением имущества мун. автономных учреждений, а также имущества мун. унитарных предприятий, в т.ч. казенных)</t>
  </si>
  <si>
    <t xml:space="preserve">Доходы от продажи материальных и нематериальных активов </t>
  </si>
  <si>
    <t xml:space="preserve"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 по  указанному имуществу             </t>
  </si>
  <si>
    <t>Прочие неналоговые доходы</t>
  </si>
  <si>
    <t>Прочие неналоговые доходы бюджетов муниципальных районов</t>
  </si>
  <si>
    <t>Безвозмездные поступления</t>
  </si>
  <si>
    <t>Дотации бюджетам поселений на выравнивание бюджетной обеспеченности из районного  Фонда  финансовой поддержки поселений</t>
  </si>
  <si>
    <t>Дотации бюджетам поселений на выравнивание бюджетной обеспеченности из областного  Фонда  финансовой поддержки поселений</t>
  </si>
  <si>
    <t>Прочие безвозмездные поступления в бюджеты поселений.</t>
  </si>
  <si>
    <t>Всего доходов</t>
  </si>
  <si>
    <t>Приложение № 1</t>
  </si>
  <si>
    <t>ИСТОЧНИКИ</t>
  </si>
  <si>
    <t xml:space="preserve">внутреннего финансирования дефицита </t>
  </si>
  <si>
    <t>Сумма (тыс.руб.)</t>
  </si>
  <si>
    <t xml:space="preserve">00101050000000000000  </t>
  </si>
  <si>
    <t>Изменение остатков                                  средств на счетах по учету средств      бюджета</t>
  </si>
  <si>
    <t>Всего источников внутреннего финансирования</t>
  </si>
  <si>
    <t>Приложение № 12</t>
  </si>
  <si>
    <t xml:space="preserve"> бюджета МО «Морозовское городское поселение» на 2012 год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</si>
  <si>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</si>
  <si>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поселений.</t>
  </si>
  <si>
    <t>11690050100000100</t>
  </si>
  <si>
    <t>Прочие поступления от денежных взысканий (штрафов) и иных сумм в возмещение ущерба, зачисляемые в бюджеты поселений.</t>
  </si>
  <si>
    <t>Сумма на 2012 год (тыс.руб.)</t>
  </si>
  <si>
    <t>Приложение № 2</t>
  </si>
  <si>
    <t xml:space="preserve">Сумма на 2013 год (тыс. руб.) </t>
  </si>
  <si>
    <t xml:space="preserve">Сумма на 2014 год (тыс. руб.) </t>
  </si>
  <si>
    <t xml:space="preserve"> бюджета МО «Морозовское городское поселение» на 2013, 2014 годы</t>
  </si>
  <si>
    <t>Сумма на 2014 год (тыс.руб.)</t>
  </si>
  <si>
    <t>Сумма на 2013 год (тыс.руб.)</t>
  </si>
  <si>
    <t xml:space="preserve">Перечень целевых программ муниципального образования 
«Морозовское городское поселение Всеволожского муниципального района 
Ленинградской области»
</t>
  </si>
  <si>
    <t>№ п/п</t>
  </si>
  <si>
    <t>Наименование муниципальной программы</t>
  </si>
  <si>
    <t>Финансирование</t>
  </si>
  <si>
    <t>Сумма (тыс. руб.)</t>
  </si>
  <si>
    <t>Приложение № 11</t>
  </si>
  <si>
    <t>По благоустройству территорий муниципального образования «Морозовское городское поселение Всеволожского муниципального района Ленинградской области»</t>
  </si>
  <si>
    <r>
      <t>«П</t>
    </r>
    <r>
      <rPr>
        <sz val="12"/>
        <color indexed="8"/>
        <rFont val="Times New Roman"/>
        <family val="1"/>
      </rPr>
      <t>роведение капитального ремонта многоквартирных домов расположенных на территории муниципального образования «Морозовское городское поселение Всеволожского муниципального района  Ленинградской области»</t>
    </r>
    <r>
      <rPr>
        <b/>
        <sz val="12"/>
        <color indexed="8"/>
        <rFont val="Times New Roman"/>
        <family val="1"/>
      </rPr>
      <t xml:space="preserve">  </t>
    </r>
  </si>
  <si>
    <t>«Переселение граждан из аварийного  жилищного фонда расположенного на территории муниципального образования «Морозовское городское поселение Всеволожского муниципального района Ленинградской области»</t>
  </si>
  <si>
    <t>«Установка коллективных (общедомовых) приборов учета коммунальных ресурсов в многоквартирных домах, расположенных на территории муниципального образования «Морозовское городское поселение Всеволожского муниципального района Ленинградской области»</t>
  </si>
  <si>
    <t>Местный бюджет</t>
  </si>
  <si>
    <t>Софинансирование из местного бюджета</t>
  </si>
  <si>
    <t>4.</t>
  </si>
  <si>
    <t>5.</t>
  </si>
  <si>
    <t>6.</t>
  </si>
  <si>
    <t>7.</t>
  </si>
  <si>
    <t>8.</t>
  </si>
  <si>
    <t>9.</t>
  </si>
  <si>
    <t>«Молодое поколение муниципального образования «Морозовское городское поселение Всеволожского муниципального района  Ленинградской области»</t>
  </si>
  <si>
    <t xml:space="preserve">«Развитие малого и среднего предпринимательства на территории муниципального образования «Морозовское городское поселение Всеволожского муниципального района  Ленинградской области» на 2010 – 2013 годы» </t>
  </si>
  <si>
    <t>«Организация библиотечного обслуживания населения на территории муниципального образования «Морозовское городское поселение Всеволожского муниципального района Ленинградской области» на 2010 – 2012 годы»</t>
  </si>
  <si>
    <t>МКУ «Центр информационной поддержки «Ресурс»</t>
  </si>
  <si>
    <t>0029900</t>
  </si>
  <si>
    <t>расходов бюджета МО "Морозовское городское  поселение" на 2012 год</t>
  </si>
  <si>
    <t>Сумма  (тыс.руб.)</t>
  </si>
  <si>
    <t>Приложение № 5</t>
  </si>
  <si>
    <t>Сумма на 2014 г. (тыс.руб.)</t>
  </si>
  <si>
    <t>Сумма на 2013 г. (тыс.руб.)</t>
  </si>
  <si>
    <t>Приложение № 6</t>
  </si>
  <si>
    <t>главных распорядителей (распорядителей) и получателей бюджетных средств</t>
  </si>
  <si>
    <t xml:space="preserve"> Всеволожского муниципального района </t>
  </si>
  <si>
    <t>муниципального образования «Морозовское городское поселение</t>
  </si>
  <si>
    <t xml:space="preserve">ПЕРЕЧЕНЬ
</t>
  </si>
  <si>
    <t xml:space="preserve"> Главный распорядитель (распорядитель) бюджетных средств: - </t>
  </si>
  <si>
    <t>Совет депутатов МО «Морозовское городское поселение»</t>
  </si>
  <si>
    <t xml:space="preserve">Получатель: - Совет депутатов МО «Морозовское городское </t>
  </si>
  <si>
    <t>поселение»</t>
  </si>
  <si>
    <t xml:space="preserve">Администрация МО «Морозовское городское поселение»
</t>
  </si>
  <si>
    <t>Получатели бюджетных средств:</t>
  </si>
  <si>
    <t>Ленинградской области» на 2012 год</t>
  </si>
  <si>
    <t>МКУ "ЦИП "Ресурс"</t>
  </si>
  <si>
    <t xml:space="preserve">Главный распорядитель (распорядитель) бюджетных средств:  </t>
  </si>
  <si>
    <t>МКУ «Дом культуры имени Н.М. Чекалова»</t>
  </si>
  <si>
    <t>«Профилактика алкоголизма, наркомании и табакокурения среди детей и подростков в МО «Морозовское  городское поселение Всеволожского муниципального района  Ленинградской области» на  2012 год»</t>
  </si>
  <si>
    <t>Приложение № 8</t>
  </si>
  <si>
    <t>расходов бюджета МО "Морозовское городское  поселение" на 2013, 2014 годы</t>
  </si>
  <si>
    <t>Приложение № 10</t>
  </si>
  <si>
    <t>Бюджет - всего на 2014 год (тыс.руб.)</t>
  </si>
  <si>
    <t>Бюджет - всего на 2013 год (тыс.руб.)</t>
  </si>
  <si>
    <t>МО «Морозовское городское  поселение» на 2013, 2014 годы</t>
  </si>
  <si>
    <t>Приложение № 7</t>
  </si>
  <si>
    <t>Приложение № 4</t>
  </si>
  <si>
    <t>Приложение № 9</t>
  </si>
  <si>
    <t>МО «Морозовское городское  поселение» на 2012 год</t>
  </si>
  <si>
    <t>Приложение № 13</t>
  </si>
  <si>
    <t>ОКАТО 41212563000</t>
  </si>
  <si>
    <t>Код администратора</t>
  </si>
  <si>
    <t>Наименование доходного источника</t>
  </si>
  <si>
    <t>001  Администрация муниципального образования « Морозовское городское поселение Всеволожского муниципального района Ленинградской области»</t>
  </si>
  <si>
    <t>1 11 02085 10 0000 120</t>
  </si>
  <si>
    <t>Доходы от размещения сумм, аккумулируемых в ходе проведения  аукционов по продаже акций, находящихся в собственности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</si>
  <si>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</si>
  <si>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</si>
  <si>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 муниципальных бюджетных и автономных учреждений)</t>
  </si>
  <si>
    <t>1 11 05035 10 0000 120</t>
  </si>
  <si>
    <t>Доходы от сдачи в аренду имущества, находящегося в  оперативном  управлении органов управления  поселений и созданных ими учреждений (за исключением имущества муниципальных бюджетных и автономных учреждений).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</si>
  <si>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</si>
  <si>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</si>
  <si>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1 11 09035 10 0000 120</t>
  </si>
  <si>
    <t>Доходы от эксплуатации и использования имущества автомобильных дорог, находящихся в собственности поселений.</t>
  </si>
  <si>
    <t>1 11 09045 10 0000 120</t>
  </si>
  <si>
    <t>Прочие поступления от использования имущества, находящегося в собственности поселений (за исключение имущества муниципальных бюджетных и  автономных  учреждений, а также имущества муниципальных унитарных  предприятий, в том числе казенных)</t>
  </si>
  <si>
    <t>1 14 01050 10 0000 410</t>
  </si>
  <si>
    <t>Доходы от продажи квартир находящихся в собственности поселений</t>
  </si>
  <si>
    <t>Доходы от продажи земельных участков, находящихся в собственности поселений  (за исключением земельных участков  муниципальных бюджетных и автономных учреждений)</t>
  </si>
  <si>
    <t>1 15 02050 10 0000 140</t>
  </si>
  <si>
    <t>Платежи, взимаемые организациями поселений, за выполнение определенных функций</t>
  </si>
  <si>
    <t>116 18050 10 0000 140</t>
  </si>
  <si>
    <t>Денежные взыскания (штрафы) за нарушение бюджетного законодательства (в части бюджетов поселений)</t>
  </si>
  <si>
    <t>116 21050 10 0000 140</t>
  </si>
  <si>
    <t>Денежные взыскания (штрафы) и иные суммы, взыскиваемые с лиц, виновных в совершении  преступлений, и в возмещение ущерба имуществу, зачисляемые в бюджеты поселений.</t>
  </si>
  <si>
    <t>Денежные взыскания (штрафы) за нарушение лесного законодательства, установленное на лесных участках, находящихся в собственности поселений.</t>
  </si>
  <si>
    <t>116 25085 10 0000 140</t>
  </si>
  <si>
    <t>Денежные взыскания (штрафы) за нарушение водного законодательства, установленное на водных объектах, находящихся в собственности поселений.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</si>
  <si>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</si>
  <si>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</si>
  <si>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1 16 33050 10 0000 140</t>
  </si>
  <si>
    <t>Денежные взыскания (штрафы) за нарушение законодательства РФ о размещении заказов на поставки товаров, выполнение работ, оказание услуг для нужд поселений.</t>
  </si>
  <si>
    <t>116 90050 10 0000 140</t>
  </si>
  <si>
    <t>1 17 01050 10 0000 180</t>
  </si>
  <si>
    <t>Невыясненные поступления, зачисляемые в бюджеты поселений</t>
  </si>
  <si>
    <t>1 17 02000 10 0000180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</si>
  <si>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года).</t>
  </si>
  <si>
    <t>1 17 05050 10 0000 180</t>
  </si>
  <si>
    <t>Прочие неналоговые доходы бюджетов поселений</t>
  </si>
  <si>
    <t>2 02 01001 10 0000 151</t>
  </si>
  <si>
    <t>Дотации бюджетам поселений на выравнивание бюджетной обеспеченности</t>
  </si>
  <si>
    <t>2 02 01003 10 0000 151</t>
  </si>
  <si>
    <t>Дотации бюджетам поселений на поддержку мер по обеспечению сбалансированности бюджетов</t>
  </si>
  <si>
    <t>2 02 02041 10 0000 151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</si>
  <si>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значения.)</t>
  </si>
  <si>
    <t>2 02 02044 10 0000 151</t>
  </si>
  <si>
    <t>Субсидии бюджетам поселений на обеспечение автомобильными дорогами новых микрорайонов.</t>
  </si>
  <si>
    <t>2 02 02051 10 0000 151</t>
  </si>
  <si>
    <t>Субсидии бюджетам поселений на реализацию федеральных целевых программ.</t>
  </si>
  <si>
    <t>2 02 02077 10 0000 151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</si>
  <si>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образований.</t>
  </si>
  <si>
    <t>2 02 02078 10 0000 151</t>
  </si>
  <si>
    <t>Субсидии бюджетам поселений на бюджетные инвестиции для модернизации объектов коммунальной инфраструктуры.</t>
  </si>
  <si>
    <t>2 02 02079 10 0000 151</t>
  </si>
  <si>
    <t>Субсидии бюджетам поселений на переселение граждан из жилищного фонда, призванного непригодным для проживания, и (или) жилищного фонда с высоким уровнем износа (более 70 процентов).</t>
  </si>
  <si>
    <t>2 02 02080 10 0000 151</t>
  </si>
  <si>
    <t>Субсидии бюджетам поселений для обеспечения земельных участков коммунальной инфраструктурой в целях жилищного строительства.</t>
  </si>
  <si>
    <t>2 02 02088 10 0001 151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</si>
  <si>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хозяйства.</t>
  </si>
  <si>
    <t>2 02 02088 10 0002 151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</si>
  <si>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хозяйства.</t>
  </si>
  <si>
    <t>2 02 02088 10 0004 151</t>
  </si>
  <si>
    <t>Субсидии бюджетам поселений на обеспечение мероприятий по переселению граждан из аварийного жилищного фонда с учётом необходимости развития  малоэтажного жилищного строительства за счет средств, поступивших от государственной корпорации Фонд содействия реформированию жилищно-коммунального хозяйства.</t>
  </si>
  <si>
    <t>2 02 02089 10 0001 151</t>
  </si>
  <si>
    <t>Субсидии бюджетам поселений на обеспечение мероприятий по капитальному ремонту многоквартирных домов за счет средств бюджетов.</t>
  </si>
  <si>
    <t>2 02 02089 10 0002 151</t>
  </si>
  <si>
    <t>Субсидии бюджетам поселений на обеспечение мероприятий по переселению граждан из аварийного жилищного фонда за счет средств бюджетов.</t>
  </si>
  <si>
    <t>2 02 02089 10 0004 151</t>
  </si>
  <si>
    <t>Субсидии бюджетам поселений на обеспечение мероприятий по переселению граждан из аварийного жилищного фонда с учётом необходимости развития  малоэтажного жилищного строительства за счет средств бюджетов.</t>
  </si>
  <si>
    <t>2 02 02102 10 0000 151</t>
  </si>
  <si>
    <t>Субсидии бюджетам поселений на закупку автотранспортных средств и коммунальной техники</t>
  </si>
  <si>
    <t>2 02 02999 10 0000 151</t>
  </si>
  <si>
    <t>Прочие субсидии бюджетам поселений.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</si>
  <si>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</si>
  <si>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комиссариаты.</t>
  </si>
  <si>
    <t>2 02 03024 10 0000 151</t>
  </si>
  <si>
    <t>Субвенции бюджетам поселений на выполнение передаваемых полномочий субъектов РФ.</t>
  </si>
  <si>
    <t xml:space="preserve">2 02 03999 10 0000 151   </t>
  </si>
  <si>
    <t>Прочие субвенции бюджетам поселений</t>
  </si>
  <si>
    <t xml:space="preserve">2 02 04012 10 0000 151   </t>
  </si>
  <si>
    <t>Межбюджетные трансферты, передаваемые бюджетам поселений  для компенсации дополнительных расходов, возникших   в   результате   решений, принятых органами власти другого уровня</t>
  </si>
  <si>
    <t xml:space="preserve">2 02 04014 10 0000 151   </t>
  </si>
  <si>
    <t>Межбюджетные трансферты, передаваемые  бюджетам поселений из бюджетов муниципальных  районов  на осуществление   части   полномочий   по   решению  вопросов  местного  значения  в  соответствии   с заключенными соглашениями</t>
  </si>
  <si>
    <t xml:space="preserve">2 02 04999 10 0000 151   </t>
  </si>
  <si>
    <t>Прочие межбюджетные трансферты, передаваемые бюджетам поселений</t>
  </si>
  <si>
    <t>2 07 05000 10 0000 180</t>
  </si>
  <si>
    <t>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</si>
  <si>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 осуществление такого возврата и процентов, начисленных на излишне взысканные суммы.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</si>
  <si>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</si>
  <si>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</si>
  <si>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</si>
  <si>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Перечень
кодов доходов бюджетной классификации, администрируемых </t>
  </si>
  <si>
    <t>администратором доходов - администрацией</t>
  </si>
  <si>
    <t xml:space="preserve"> Всеволожского муниципального района Ленинградской области»</t>
  </si>
  <si>
    <t xml:space="preserve"> муниципального образования «Морозовское городское поселение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</si>
  <si>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</si>
  <si>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действий.</t>
  </si>
  <si>
    <t>1 11 05013 10 0000120</t>
  </si>
  <si>
    <t>1 13 01995 10 0000 130</t>
  </si>
  <si>
    <t>Прочие доходы от оказания платных услуг (работ) получателями средств бюджетов поселений.</t>
  </si>
  <si>
    <t>Прочие доходы от компенсации затрат бюджетов поселений</t>
  </si>
  <si>
    <t>1 13 02995 10 0000 130</t>
  </si>
  <si>
    <t>Доходы от реализации имущества,  находящегося 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 учреждений),  в части реализации основных средств по указанному имуществу.</t>
  </si>
  <si>
    <t>1 14 02052 10 0000 410</t>
  </si>
  <si>
    <t>Доходы от реализации имущества,  находящегося 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 учреждений),  в части реализации материальных запасов по указанному имуществу.</t>
  </si>
  <si>
    <t>1 14 02052 10 0000 440</t>
  </si>
  <si>
    <t>Доходы от реализации иного  имущества,  находящегося  в собственности поселений (за исключением имущества муниципальных бюджетных и автономных 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</si>
  <si>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 находящегося  в собственности поселений (за исключением имущества муниципальных бюджетных и автономных 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</si>
  <si>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1 14 02053 10 0000 410</t>
  </si>
  <si>
    <t>1 14 02053 10 0000 440</t>
  </si>
  <si>
    <t>114 06013 10 0000 430</t>
  </si>
  <si>
    <t>114 06025 10 0000 430</t>
  </si>
  <si>
    <t>116 25074 10 0000 140</t>
  </si>
  <si>
    <t>2 18 05010 10 0000 151</t>
  </si>
  <si>
    <t>Прочие доходы от оказания платных услуг (работ) получателями средств бюджетов поселений</t>
  </si>
  <si>
    <t xml:space="preserve">Прочие доходы от оказания платных услуг </t>
  </si>
  <si>
    <t>Приложение № 14</t>
  </si>
  <si>
    <t>Главные администраторы источников</t>
  </si>
  <si>
    <t xml:space="preserve">внутреннего финансирования дефицита бюджета </t>
  </si>
  <si>
    <t>001 Администрация МО «Морозовское городское поселение Всеволожского муниципального района Ленинградской области»</t>
  </si>
  <si>
    <t xml:space="preserve">01 05 02 01 10 0000 510  </t>
  </si>
  <si>
    <t>Увеличение прочих      остатков                             денежных      средств      бюджетов                              поселений</t>
  </si>
  <si>
    <t>01 05 02 01 10 0000 610</t>
  </si>
  <si>
    <t>Уменьшение     прочих      остатков                             денежных      средств      бюджетов                              поселений</t>
  </si>
  <si>
    <t>от других бюджетов бюджетной системы Российской Федерации</t>
  </si>
  <si>
    <t>в 2012 году</t>
  </si>
  <si>
    <t>Источники доходов</t>
  </si>
  <si>
    <t>Код бюджетной классификации</t>
  </si>
  <si>
    <t>Бюджет - всего на 2012 год (тыс.руб.)</t>
  </si>
  <si>
    <r>
      <t>«П</t>
    </r>
    <r>
      <rPr>
        <sz val="12"/>
        <color indexed="8"/>
        <rFont val="Times New Roman"/>
        <family val="1"/>
      </rPr>
      <t>роведение капитального ремонта фасадов многоквартирных домов расположенных на территории муниципального образования «Морозовское городское поселение Всеволожского муниципального района  Ленинградской области»</t>
    </r>
    <r>
      <rPr>
        <b/>
        <sz val="12"/>
        <color indexed="8"/>
        <rFont val="Times New Roman"/>
        <family val="1"/>
      </rPr>
      <t xml:space="preserve">  </t>
    </r>
  </si>
  <si>
    <t>10.</t>
  </si>
  <si>
    <t>ИТОГО</t>
  </si>
  <si>
    <t>11.</t>
  </si>
  <si>
    <t>«Развитие физической культуры и спорта в муниципальном образовании «Морозовское городское поселение Всеволожского муниципального района  Ленинградской области» на 2012 год»</t>
  </si>
  <si>
    <t>«Организация досуга детей и подростков на территории муниципального образования «Морозовское городское поселение Всеволожского муниципального района Ленинградской области» на 2012 год»</t>
  </si>
  <si>
    <t>в 2013, 2014 годах</t>
  </si>
  <si>
    <t>Мероприятия в области здравоохранения, спорта и физической культуры, туризма</t>
  </si>
  <si>
    <t>5129700</t>
  </si>
  <si>
    <t>Мероприятия в области коммунального хозяйства</t>
  </si>
  <si>
    <t>от 27 декабря 2011 года № 49</t>
  </si>
  <si>
    <t>27 декабря 2011 года № 49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</si>
</sst>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</numFmts>
  <fonts count="10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i/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168" fontId="3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68" fontId="1" fillId="0" borderId="0" xfId="0" applyNumberFormat="1" applyFont="1" applyAlignment="1">
      <alignment horizontal="right"/>
    </xf>
    <xf numFmtId="168" fontId="0" fillId="0" borderId="0" xfId="0" applyNumberFormat="1" applyAlignment="1">
      <alignment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169" fontId="1" fillId="0" borderId="1" xfId="0" applyNumberFormat="1" applyFont="1" applyFill="1" applyBorder="1" applyAlignment="1">
      <alignment horizontal="center"/>
    </xf>
    <xf numFmtId="169" fontId="3" fillId="0" borderId="1" xfId="0" applyNumberFormat="1" applyFont="1" applyFill="1" applyBorder="1" applyAlignment="1">
      <alignment horizontal="center"/>
    </xf>
    <xf numFmtId="169" fontId="3" fillId="0" borderId="1" xfId="0" applyNumberFormat="1" applyFont="1" applyBorder="1" applyAlignment="1">
      <alignment/>
    </xf>
    <xf numFmtId="169" fontId="1" fillId="0" borderId="1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wrapText="1"/>
    </xf>
    <xf numFmtId="169" fontId="3" fillId="0" borderId="1" xfId="0" applyNumberFormat="1" applyFont="1" applyBorder="1" applyAlignment="1">
      <alignment horizontal="right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9" fontId="1" fillId="0" borderId="1" xfId="0" applyNumberFormat="1" applyFont="1" applyBorder="1" applyAlignment="1">
      <alignment horizontal="right" vertical="top" wrapText="1"/>
    </xf>
    <xf numFmtId="169" fontId="1" fillId="0" borderId="2" xfId="0" applyNumberFormat="1" applyFont="1" applyBorder="1" applyAlignment="1">
      <alignment horizontal="right" vertical="top" wrapText="1"/>
    </xf>
    <xf numFmtId="1" fontId="2" fillId="0" borderId="1" xfId="0" applyNumberFormat="1" applyFont="1" applyBorder="1" applyAlignment="1">
      <alignment horizontal="center" vertical="top"/>
    </xf>
    <xf numFmtId="1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1" fontId="8" fillId="0" borderId="1" xfId="0" applyNumberFormat="1" applyFont="1" applyBorder="1" applyAlignment="1">
      <alignment horizontal="center" vertical="top"/>
    </xf>
    <xf numFmtId="169" fontId="1" fillId="0" borderId="1" xfId="0" applyNumberFormat="1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left" vertical="top" wrapText="1"/>
    </xf>
    <xf numFmtId="169" fontId="3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3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69" fontId="1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169" fontId="1" fillId="0" borderId="1" xfId="0" applyNumberFormat="1" applyFont="1" applyFill="1" applyBorder="1" applyAlignment="1">
      <alignment vertical="top"/>
    </xf>
    <xf numFmtId="169" fontId="3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4" xfId="0" applyFont="1" applyFill="1" applyBorder="1" applyAlignment="1">
      <alignment vertical="top"/>
    </xf>
    <xf numFmtId="0" fontId="0" fillId="0" borderId="1" xfId="0" applyBorder="1" applyAlignment="1">
      <alignment/>
    </xf>
    <xf numFmtId="49" fontId="1" fillId="0" borderId="1" xfId="0" applyNumberFormat="1" applyFont="1" applyBorder="1" applyAlignment="1">
      <alignment horizontal="left" vertical="center" wrapText="1"/>
    </xf>
    <xf numFmtId="168" fontId="3" fillId="0" borderId="1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169" fontId="8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169" fontId="1" fillId="2" borderId="1" xfId="0" applyNumberFormat="1" applyFont="1" applyFill="1" applyBorder="1" applyAlignment="1">
      <alignment horizontal="center" vertical="top" wrapText="1"/>
    </xf>
    <xf numFmtId="169" fontId="2" fillId="2" borderId="2" xfId="0" applyNumberFormat="1" applyFont="1" applyFill="1" applyBorder="1" applyAlignment="1">
      <alignment horizontal="center" vertical="top" wrapText="1"/>
    </xf>
    <xf numFmtId="169" fontId="2" fillId="2" borderId="3" xfId="0" applyNumberFormat="1" applyFont="1" applyFill="1" applyBorder="1" applyAlignment="1">
      <alignment horizontal="center" vertical="top" wrapText="1"/>
    </xf>
    <xf numFmtId="169" fontId="8" fillId="2" borderId="2" xfId="0" applyNumberFormat="1" applyFont="1" applyFill="1" applyBorder="1" applyAlignment="1">
      <alignment horizontal="center" vertical="top" wrapText="1"/>
    </xf>
    <xf numFmtId="169" fontId="8" fillId="2" borderId="3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6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wrapText="1"/>
    </xf>
    <xf numFmtId="169" fontId="1" fillId="0" borderId="0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A5" sqref="A5:C5"/>
    </sheetView>
  </sheetViews>
  <sheetFormatPr defaultColWidth="9.00390625" defaultRowHeight="12.75"/>
  <cols>
    <col min="1" max="1" width="24.00390625" style="0" customWidth="1"/>
    <col min="2" max="2" width="35.625" style="0" customWidth="1"/>
    <col min="3" max="3" width="21.00390625" style="0" customWidth="1"/>
  </cols>
  <sheetData>
    <row r="1" spans="1:3" ht="15.75">
      <c r="A1" s="87" t="s">
        <v>165</v>
      </c>
      <c r="B1" s="87"/>
      <c r="C1" s="87"/>
    </row>
    <row r="2" spans="1:3" ht="15.75">
      <c r="A2" s="87" t="s">
        <v>47</v>
      </c>
      <c r="B2" s="87"/>
      <c r="C2" s="87"/>
    </row>
    <row r="3" spans="1:3" ht="15.75">
      <c r="A3" s="87" t="s">
        <v>48</v>
      </c>
      <c r="B3" s="87"/>
      <c r="C3" s="87"/>
    </row>
    <row r="4" spans="1:3" ht="15.75">
      <c r="A4" s="87" t="s">
        <v>380</v>
      </c>
      <c r="B4" s="87"/>
      <c r="C4" s="87"/>
    </row>
    <row r="5" spans="1:3" ht="12.75">
      <c r="A5" s="88"/>
      <c r="B5" s="88"/>
      <c r="C5" s="88"/>
    </row>
    <row r="6" spans="1:3" ht="15.75">
      <c r="A6" s="89" t="s">
        <v>166</v>
      </c>
      <c r="B6" s="89"/>
      <c r="C6" s="89"/>
    </row>
    <row r="7" spans="1:3" ht="15.75">
      <c r="A7" s="90" t="s">
        <v>167</v>
      </c>
      <c r="B7" s="90"/>
      <c r="C7" s="90"/>
    </row>
    <row r="8" spans="1:3" ht="15.75">
      <c r="A8" s="90" t="s">
        <v>173</v>
      </c>
      <c r="B8" s="90"/>
      <c r="C8" s="90"/>
    </row>
    <row r="10" spans="1:3" ht="12.75">
      <c r="A10" s="91" t="s">
        <v>143</v>
      </c>
      <c r="B10" s="92" t="s">
        <v>139</v>
      </c>
      <c r="C10" s="93" t="s">
        <v>168</v>
      </c>
    </row>
    <row r="11" spans="1:3" ht="12.75">
      <c r="A11" s="91"/>
      <c r="B11" s="92"/>
      <c r="C11" s="94"/>
    </row>
    <row r="12" spans="1:3" ht="12.75">
      <c r="A12" s="99" t="s">
        <v>169</v>
      </c>
      <c r="B12" s="92" t="s">
        <v>170</v>
      </c>
      <c r="C12" s="100">
        <v>15578</v>
      </c>
    </row>
    <row r="13" spans="1:3" ht="36.75" customHeight="1">
      <c r="A13" s="99"/>
      <c r="B13" s="92"/>
      <c r="C13" s="100"/>
    </row>
    <row r="14" spans="1:3" ht="12.75">
      <c r="A14" s="95"/>
      <c r="B14" s="96" t="s">
        <v>171</v>
      </c>
      <c r="C14" s="97">
        <f>C12</f>
        <v>15578</v>
      </c>
    </row>
    <row r="15" spans="1:3" ht="32.25" customHeight="1">
      <c r="A15" s="95"/>
      <c r="B15" s="96"/>
      <c r="C15" s="98"/>
    </row>
  </sheetData>
  <mergeCells count="17">
    <mergeCell ref="A10:A11"/>
    <mergeCell ref="B10:B11"/>
    <mergeCell ref="C10:C11"/>
    <mergeCell ref="A14:A15"/>
    <mergeCell ref="B14:B15"/>
    <mergeCell ref="C14:C15"/>
    <mergeCell ref="A12:A13"/>
    <mergeCell ref="B12:B13"/>
    <mergeCell ref="C12:C13"/>
    <mergeCell ref="A5:C5"/>
    <mergeCell ref="A6:C6"/>
    <mergeCell ref="A7:C7"/>
    <mergeCell ref="A8:C8"/>
    <mergeCell ref="A1:C1"/>
    <mergeCell ref="A2:C2"/>
    <mergeCell ref="A3:C3"/>
    <mergeCell ref="A4:C4"/>
  </mergeCells>
  <printOptions/>
  <pageMargins left="1.1811023622047245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1"/>
  <sheetViews>
    <sheetView workbookViewId="0" topLeftCell="A1">
      <selection activeCell="A4" sqref="A4:G4"/>
    </sheetView>
  </sheetViews>
  <sheetFormatPr defaultColWidth="9.00390625" defaultRowHeight="12.75"/>
  <cols>
    <col min="2" max="2" width="65.75390625" style="0" customWidth="1"/>
    <col min="6" max="6" width="11.00390625" style="0" customWidth="1"/>
    <col min="7" max="7" width="12.25390625" style="0" customWidth="1"/>
  </cols>
  <sheetData>
    <row r="1" spans="1:7" ht="15.75">
      <c r="A1" s="87" t="s">
        <v>231</v>
      </c>
      <c r="B1" s="87"/>
      <c r="C1" s="87"/>
      <c r="D1" s="87"/>
      <c r="E1" s="87"/>
      <c r="F1" s="87"/>
      <c r="G1" s="87"/>
    </row>
    <row r="2" spans="1:7" ht="15.75">
      <c r="A2" s="87" t="s">
        <v>47</v>
      </c>
      <c r="B2" s="87"/>
      <c r="C2" s="87"/>
      <c r="D2" s="87"/>
      <c r="E2" s="87"/>
      <c r="F2" s="87"/>
      <c r="G2" s="87"/>
    </row>
    <row r="3" spans="1:7" ht="15.75">
      <c r="A3" s="87" t="s">
        <v>48</v>
      </c>
      <c r="B3" s="87"/>
      <c r="C3" s="87"/>
      <c r="D3" s="87"/>
      <c r="E3" s="87"/>
      <c r="F3" s="87"/>
      <c r="G3" s="87"/>
    </row>
    <row r="4" spans="1:7" ht="15.75">
      <c r="A4" s="87" t="s">
        <v>380</v>
      </c>
      <c r="B4" s="87"/>
      <c r="C4" s="87"/>
      <c r="D4" s="87"/>
      <c r="E4" s="87"/>
      <c r="F4" s="87"/>
      <c r="G4" s="87"/>
    </row>
    <row r="5" spans="1:7" ht="15.75">
      <c r="A5" s="8"/>
      <c r="B5" s="8"/>
      <c r="C5" s="8"/>
      <c r="D5" s="8"/>
      <c r="E5" s="8"/>
      <c r="F5" s="8"/>
      <c r="G5" s="8"/>
    </row>
    <row r="6" spans="1:7" ht="15.75">
      <c r="A6" s="90" t="s">
        <v>49</v>
      </c>
      <c r="B6" s="90"/>
      <c r="C6" s="90"/>
      <c r="D6" s="90"/>
      <c r="E6" s="90"/>
      <c r="F6" s="90"/>
      <c r="G6" s="90"/>
    </row>
    <row r="7" spans="1:7" ht="15.75">
      <c r="A7" s="90" t="s">
        <v>230</v>
      </c>
      <c r="B7" s="90"/>
      <c r="C7" s="90"/>
      <c r="D7" s="90"/>
      <c r="E7" s="90"/>
      <c r="F7" s="90"/>
      <c r="G7" s="90"/>
    </row>
    <row r="8" spans="1:7" ht="15.75">
      <c r="A8" s="109"/>
      <c r="B8" s="109"/>
      <c r="C8" s="109"/>
      <c r="D8" s="109"/>
      <c r="E8" s="109"/>
      <c r="F8" s="109"/>
      <c r="G8" s="109"/>
    </row>
    <row r="9" spans="1:7" ht="15.75">
      <c r="A9" s="16" t="s">
        <v>50</v>
      </c>
      <c r="B9" s="83" t="s">
        <v>139</v>
      </c>
      <c r="C9" s="110" t="s">
        <v>7</v>
      </c>
      <c r="D9" s="110" t="s">
        <v>140</v>
      </c>
      <c r="E9" s="110" t="s">
        <v>141</v>
      </c>
      <c r="F9" s="82" t="s">
        <v>184</v>
      </c>
      <c r="G9" s="82" t="s">
        <v>183</v>
      </c>
    </row>
    <row r="10" spans="1:7" ht="40.5" customHeight="1">
      <c r="A10" s="17" t="s">
        <v>51</v>
      </c>
      <c r="B10" s="83"/>
      <c r="C10" s="110"/>
      <c r="D10" s="110"/>
      <c r="E10" s="110"/>
      <c r="F10" s="82"/>
      <c r="G10" s="82"/>
    </row>
    <row r="11" spans="1:7" ht="47.25">
      <c r="A11" s="40"/>
      <c r="B11" s="42" t="s">
        <v>138</v>
      </c>
      <c r="C11" s="23"/>
      <c r="D11" s="23"/>
      <c r="E11" s="23"/>
      <c r="F11" s="68">
        <f>F13+F21+F32+F37+F44+F51+F64+F95+F112+F102+F107+F117</f>
        <v>102276.59999999999</v>
      </c>
      <c r="G11" s="68">
        <f>G13+G21+G32+G37+G44+G51+G64+G95+G112+G102+G107+G117</f>
        <v>108284.94300000001</v>
      </c>
    </row>
    <row r="12" spans="1:7" ht="15.75">
      <c r="A12" s="42" t="s">
        <v>52</v>
      </c>
      <c r="B12" s="42" t="s">
        <v>53</v>
      </c>
      <c r="C12" s="23"/>
      <c r="D12" s="23"/>
      <c r="E12" s="23"/>
      <c r="F12" s="68">
        <f>F13</f>
        <v>2800.5</v>
      </c>
      <c r="G12" s="68">
        <f>G13</f>
        <v>3024.54</v>
      </c>
    </row>
    <row r="13" spans="1:7" ht="31.5">
      <c r="A13" s="42"/>
      <c r="B13" s="42" t="s">
        <v>54</v>
      </c>
      <c r="C13" s="23" t="s">
        <v>30</v>
      </c>
      <c r="D13" s="23"/>
      <c r="E13" s="23"/>
      <c r="F13" s="68">
        <f>F14</f>
        <v>2800.5</v>
      </c>
      <c r="G13" s="68">
        <f>G14</f>
        <v>3024.54</v>
      </c>
    </row>
    <row r="14" spans="1:7" ht="15.75">
      <c r="A14" s="42"/>
      <c r="B14" s="42" t="s">
        <v>55</v>
      </c>
      <c r="C14" s="23" t="s">
        <v>30</v>
      </c>
      <c r="D14" s="23" t="s">
        <v>56</v>
      </c>
      <c r="E14" s="23"/>
      <c r="F14" s="68">
        <f>F17+F19</f>
        <v>2800.5</v>
      </c>
      <c r="G14" s="68">
        <f>G17+G19</f>
        <v>3024.54</v>
      </c>
    </row>
    <row r="15" spans="1:7" ht="15.75">
      <c r="A15" s="42"/>
      <c r="B15" s="42" t="s">
        <v>57</v>
      </c>
      <c r="C15" s="23" t="s">
        <v>30</v>
      </c>
      <c r="D15" s="23" t="s">
        <v>58</v>
      </c>
      <c r="E15" s="23"/>
      <c r="F15" s="55">
        <f>F16</f>
        <v>1731.2</v>
      </c>
      <c r="G15" s="68">
        <f>G16</f>
        <v>1869.6960000000001</v>
      </c>
    </row>
    <row r="16" spans="1:7" ht="15.75">
      <c r="A16" s="42"/>
      <c r="B16" s="42" t="s">
        <v>59</v>
      </c>
      <c r="C16" s="23" t="s">
        <v>30</v>
      </c>
      <c r="D16" s="23" t="s">
        <v>58</v>
      </c>
      <c r="E16" s="23"/>
      <c r="F16" s="55">
        <f>F17</f>
        <v>1731.2</v>
      </c>
      <c r="G16" s="68">
        <f>G17</f>
        <v>1869.6960000000001</v>
      </c>
    </row>
    <row r="17" spans="1:7" ht="15.75">
      <c r="A17" s="42"/>
      <c r="B17" s="42" t="s">
        <v>60</v>
      </c>
      <c r="C17" s="23" t="s">
        <v>30</v>
      </c>
      <c r="D17" s="23" t="s">
        <v>58</v>
      </c>
      <c r="E17" s="23">
        <v>500</v>
      </c>
      <c r="F17" s="55">
        <v>1731.2</v>
      </c>
      <c r="G17" s="68">
        <f>F17*1.08</f>
        <v>1869.6960000000001</v>
      </c>
    </row>
    <row r="18" spans="1:7" ht="15.75">
      <c r="A18" s="42"/>
      <c r="B18" s="42" t="s">
        <v>61</v>
      </c>
      <c r="C18" s="23" t="s">
        <v>30</v>
      </c>
      <c r="D18" s="23" t="s">
        <v>62</v>
      </c>
      <c r="E18" s="23"/>
      <c r="F18" s="55">
        <f>F19</f>
        <v>1069.3</v>
      </c>
      <c r="G18" s="68">
        <f>G19</f>
        <v>1154.844</v>
      </c>
    </row>
    <row r="19" spans="1:7" ht="15.75">
      <c r="A19" s="42"/>
      <c r="B19" s="42" t="s">
        <v>60</v>
      </c>
      <c r="C19" s="23" t="s">
        <v>30</v>
      </c>
      <c r="D19" s="23" t="s">
        <v>62</v>
      </c>
      <c r="E19" s="23">
        <v>500</v>
      </c>
      <c r="F19" s="55">
        <v>1069.3</v>
      </c>
      <c r="G19" s="68">
        <f>F19*1.08</f>
        <v>1154.844</v>
      </c>
    </row>
    <row r="20" spans="1:7" ht="31.5">
      <c r="A20" s="42" t="s">
        <v>63</v>
      </c>
      <c r="B20" s="42" t="s">
        <v>64</v>
      </c>
      <c r="C20" s="23"/>
      <c r="D20" s="23"/>
      <c r="E20" s="23"/>
      <c r="F20" s="68">
        <f>F21+F32+F37+F44+F51+F64+F95+F102+F107</f>
        <v>69525.4</v>
      </c>
      <c r="G20" s="68">
        <f>G21+G32+G37+G44+G51+G64+G95+G102+G107</f>
        <v>73872.039</v>
      </c>
    </row>
    <row r="21" spans="1:7" ht="47.25">
      <c r="A21" s="42"/>
      <c r="B21" s="42" t="s">
        <v>65</v>
      </c>
      <c r="C21" s="23" t="s">
        <v>31</v>
      </c>
      <c r="D21" s="23"/>
      <c r="E21" s="23"/>
      <c r="F21" s="68">
        <f>F22+F29</f>
        <v>11438.500000000002</v>
      </c>
      <c r="G21" s="68">
        <f>G22+G29</f>
        <v>12362.372000000001</v>
      </c>
    </row>
    <row r="22" spans="1:7" ht="15.75">
      <c r="A22" s="42"/>
      <c r="B22" s="42" t="s">
        <v>55</v>
      </c>
      <c r="C22" s="23" t="s">
        <v>31</v>
      </c>
      <c r="D22" s="23" t="s">
        <v>56</v>
      </c>
      <c r="E22" s="23"/>
      <c r="F22" s="68">
        <f>F23+F26</f>
        <v>10998.400000000001</v>
      </c>
      <c r="G22" s="68">
        <f>G23+G26</f>
        <v>11878.272</v>
      </c>
    </row>
    <row r="23" spans="1:7" ht="15.75">
      <c r="A23" s="42"/>
      <c r="B23" s="42" t="s">
        <v>57</v>
      </c>
      <c r="C23" s="23" t="s">
        <v>31</v>
      </c>
      <c r="D23" s="23" t="s">
        <v>58</v>
      </c>
      <c r="E23" s="23"/>
      <c r="F23" s="68">
        <f>F24</f>
        <v>9470.7</v>
      </c>
      <c r="G23" s="68">
        <f>G24</f>
        <v>10228.356000000002</v>
      </c>
    </row>
    <row r="24" spans="1:7" ht="15.75">
      <c r="A24" s="42"/>
      <c r="B24" s="42" t="s">
        <v>59</v>
      </c>
      <c r="C24" s="23" t="s">
        <v>31</v>
      </c>
      <c r="D24" s="23" t="s">
        <v>58</v>
      </c>
      <c r="E24" s="23"/>
      <c r="F24" s="68">
        <f>F25</f>
        <v>9470.7</v>
      </c>
      <c r="G24" s="68">
        <f>G25</f>
        <v>10228.356000000002</v>
      </c>
    </row>
    <row r="25" spans="1:7" ht="15.75">
      <c r="A25" s="42"/>
      <c r="B25" s="42" t="s">
        <v>60</v>
      </c>
      <c r="C25" s="23" t="s">
        <v>31</v>
      </c>
      <c r="D25" s="23" t="s">
        <v>58</v>
      </c>
      <c r="E25" s="23">
        <v>500</v>
      </c>
      <c r="F25" s="68">
        <v>9470.7</v>
      </c>
      <c r="G25" s="68">
        <f>F25*1.08</f>
        <v>10228.356000000002</v>
      </c>
    </row>
    <row r="26" spans="1:7" ht="15.75">
      <c r="A26" s="42"/>
      <c r="B26" s="42" t="s">
        <v>55</v>
      </c>
      <c r="C26" s="23" t="s">
        <v>31</v>
      </c>
      <c r="D26" s="23" t="s">
        <v>66</v>
      </c>
      <c r="E26" s="23"/>
      <c r="F26" s="68">
        <f>F27</f>
        <v>1527.7</v>
      </c>
      <c r="G26" s="68">
        <f>G27</f>
        <v>1649.9160000000002</v>
      </c>
    </row>
    <row r="27" spans="1:7" ht="15.75">
      <c r="A27" s="42"/>
      <c r="B27" s="42" t="s">
        <v>67</v>
      </c>
      <c r="C27" s="23" t="s">
        <v>31</v>
      </c>
      <c r="D27" s="23" t="s">
        <v>66</v>
      </c>
      <c r="E27" s="23"/>
      <c r="F27" s="68">
        <f>F28</f>
        <v>1527.7</v>
      </c>
      <c r="G27" s="68">
        <f>G28</f>
        <v>1649.9160000000002</v>
      </c>
    </row>
    <row r="28" spans="1:7" ht="15.75">
      <c r="A28" s="42"/>
      <c r="B28" s="42" t="s">
        <v>60</v>
      </c>
      <c r="C28" s="23" t="s">
        <v>31</v>
      </c>
      <c r="D28" s="23" t="s">
        <v>66</v>
      </c>
      <c r="E28" s="23">
        <v>500</v>
      </c>
      <c r="F28" s="68">
        <v>1527.7</v>
      </c>
      <c r="G28" s="68">
        <f>F28*1.08</f>
        <v>1649.9160000000002</v>
      </c>
    </row>
    <row r="29" spans="1:7" ht="15.75">
      <c r="A29" s="42"/>
      <c r="B29" s="42" t="s">
        <v>133</v>
      </c>
      <c r="C29" s="23" t="s">
        <v>31</v>
      </c>
      <c r="D29" s="23">
        <v>5210000</v>
      </c>
      <c r="E29" s="23"/>
      <c r="F29" s="68">
        <f>F30</f>
        <v>440.1</v>
      </c>
      <c r="G29" s="68">
        <f>G30</f>
        <v>484.1</v>
      </c>
    </row>
    <row r="30" spans="1:7" ht="63">
      <c r="A30" s="42"/>
      <c r="B30" s="42" t="s">
        <v>134</v>
      </c>
      <c r="C30" s="23" t="s">
        <v>31</v>
      </c>
      <c r="D30" s="23">
        <v>5210600</v>
      </c>
      <c r="E30" s="23"/>
      <c r="F30" s="68">
        <f>F31</f>
        <v>440.1</v>
      </c>
      <c r="G30" s="68">
        <f>G31</f>
        <v>484.1</v>
      </c>
    </row>
    <row r="31" spans="1:7" ht="15.75">
      <c r="A31" s="42"/>
      <c r="B31" s="42" t="s">
        <v>136</v>
      </c>
      <c r="C31" s="23" t="s">
        <v>31</v>
      </c>
      <c r="D31" s="23">
        <v>5210600</v>
      </c>
      <c r="E31" s="23" t="s">
        <v>135</v>
      </c>
      <c r="F31" s="68">
        <v>440.1</v>
      </c>
      <c r="G31" s="68">
        <v>484.1</v>
      </c>
    </row>
    <row r="32" spans="1:7" ht="15.75">
      <c r="A32" s="42"/>
      <c r="B32" s="42" t="s">
        <v>69</v>
      </c>
      <c r="C32" s="23" t="s">
        <v>32</v>
      </c>
      <c r="D32" s="23"/>
      <c r="E32" s="23"/>
      <c r="F32" s="68">
        <f aca="true" t="shared" si="0" ref="F32:G35">F33</f>
        <v>700</v>
      </c>
      <c r="G32" s="68">
        <f t="shared" si="0"/>
        <v>800</v>
      </c>
    </row>
    <row r="33" spans="1:7" ht="15.75">
      <c r="A33" s="42"/>
      <c r="B33" s="42" t="s">
        <v>69</v>
      </c>
      <c r="C33" s="23" t="s">
        <v>32</v>
      </c>
      <c r="D33" s="23" t="s">
        <v>70</v>
      </c>
      <c r="E33" s="23"/>
      <c r="F33" s="68">
        <f t="shared" si="0"/>
        <v>700</v>
      </c>
      <c r="G33" s="68">
        <f t="shared" si="0"/>
        <v>800</v>
      </c>
    </row>
    <row r="34" spans="1:7" ht="15.75">
      <c r="A34" s="42"/>
      <c r="B34" s="42" t="s">
        <v>71</v>
      </c>
      <c r="C34" s="23" t="s">
        <v>32</v>
      </c>
      <c r="D34" s="23" t="s">
        <v>72</v>
      </c>
      <c r="E34" s="23"/>
      <c r="F34" s="68">
        <f t="shared" si="0"/>
        <v>700</v>
      </c>
      <c r="G34" s="68">
        <f t="shared" si="0"/>
        <v>800</v>
      </c>
    </row>
    <row r="35" spans="1:7" ht="31.5">
      <c r="A35" s="42"/>
      <c r="B35" s="42" t="s">
        <v>73</v>
      </c>
      <c r="C35" s="23" t="s">
        <v>32</v>
      </c>
      <c r="D35" s="23" t="s">
        <v>72</v>
      </c>
      <c r="E35" s="23"/>
      <c r="F35" s="68">
        <f t="shared" si="0"/>
        <v>700</v>
      </c>
      <c r="G35" s="68">
        <f t="shared" si="0"/>
        <v>800</v>
      </c>
    </row>
    <row r="36" spans="1:7" ht="15.75">
      <c r="A36" s="42"/>
      <c r="B36" s="42" t="s">
        <v>74</v>
      </c>
      <c r="C36" s="23" t="s">
        <v>32</v>
      </c>
      <c r="D36" s="23" t="s">
        <v>72</v>
      </c>
      <c r="E36" s="23" t="s">
        <v>75</v>
      </c>
      <c r="F36" s="68">
        <v>700</v>
      </c>
      <c r="G36" s="68">
        <v>800</v>
      </c>
    </row>
    <row r="37" spans="1:7" ht="15.75">
      <c r="A37" s="42"/>
      <c r="B37" s="42" t="s">
        <v>12</v>
      </c>
      <c r="C37" s="23" t="s">
        <v>120</v>
      </c>
      <c r="D37" s="23"/>
      <c r="E37" s="23"/>
      <c r="F37" s="70">
        <f>F38</f>
        <v>4625.2</v>
      </c>
      <c r="G37" s="70">
        <f>G38</f>
        <v>4856.46</v>
      </c>
    </row>
    <row r="38" spans="1:7" ht="47.25">
      <c r="A38" s="42"/>
      <c r="B38" s="42" t="s">
        <v>121</v>
      </c>
      <c r="C38" s="23" t="s">
        <v>120</v>
      </c>
      <c r="D38" s="23" t="s">
        <v>122</v>
      </c>
      <c r="E38" s="23"/>
      <c r="F38" s="70">
        <f>F39+F41</f>
        <v>4625.2</v>
      </c>
      <c r="G38" s="70">
        <f>G39+G41</f>
        <v>4856.46</v>
      </c>
    </row>
    <row r="39" spans="1:7" ht="47.25">
      <c r="A39" s="42"/>
      <c r="B39" s="42" t="s">
        <v>123</v>
      </c>
      <c r="C39" s="23" t="s">
        <v>120</v>
      </c>
      <c r="D39" s="23" t="s">
        <v>124</v>
      </c>
      <c r="E39" s="23"/>
      <c r="F39" s="70">
        <f>F40</f>
        <v>200</v>
      </c>
      <c r="G39" s="70">
        <f>G40</f>
        <v>210</v>
      </c>
    </row>
    <row r="40" spans="1:7" ht="15.75">
      <c r="A40" s="42"/>
      <c r="B40" s="42" t="s">
        <v>60</v>
      </c>
      <c r="C40" s="23" t="s">
        <v>120</v>
      </c>
      <c r="D40" s="23" t="s">
        <v>124</v>
      </c>
      <c r="E40" s="23" t="s">
        <v>68</v>
      </c>
      <c r="F40" s="68">
        <v>200</v>
      </c>
      <c r="G40" s="70">
        <v>210</v>
      </c>
    </row>
    <row r="41" spans="1:7" ht="31.5">
      <c r="A41" s="42"/>
      <c r="B41" s="42" t="s">
        <v>76</v>
      </c>
      <c r="C41" s="23" t="s">
        <v>120</v>
      </c>
      <c r="D41" s="23" t="s">
        <v>77</v>
      </c>
      <c r="E41" s="23"/>
      <c r="F41" s="70">
        <f>F42</f>
        <v>4425.2</v>
      </c>
      <c r="G41" s="70">
        <f>G42</f>
        <v>4646.46</v>
      </c>
    </row>
    <row r="42" spans="1:7" ht="15.75">
      <c r="A42" s="42"/>
      <c r="B42" s="42" t="s">
        <v>78</v>
      </c>
      <c r="C42" s="23" t="s">
        <v>120</v>
      </c>
      <c r="D42" s="23" t="s">
        <v>79</v>
      </c>
      <c r="E42" s="23"/>
      <c r="F42" s="70">
        <f>F43</f>
        <v>4425.2</v>
      </c>
      <c r="G42" s="70">
        <f>G43</f>
        <v>4646.46</v>
      </c>
    </row>
    <row r="43" spans="1:7" ht="15.75">
      <c r="A43" s="42"/>
      <c r="B43" s="42" t="s">
        <v>60</v>
      </c>
      <c r="C43" s="23" t="s">
        <v>120</v>
      </c>
      <c r="D43" s="23" t="s">
        <v>79</v>
      </c>
      <c r="E43" s="23">
        <v>500</v>
      </c>
      <c r="F43" s="68">
        <v>4425.2</v>
      </c>
      <c r="G43" s="70">
        <f>F43*1.05</f>
        <v>4646.46</v>
      </c>
    </row>
    <row r="44" spans="1:7" ht="31.5">
      <c r="A44" s="42"/>
      <c r="B44" s="42" t="s">
        <v>13</v>
      </c>
      <c r="C44" s="73" t="s">
        <v>34</v>
      </c>
      <c r="D44" s="73"/>
      <c r="E44" s="73"/>
      <c r="F44" s="71">
        <f>F45</f>
        <v>1716.8</v>
      </c>
      <c r="G44" s="71">
        <f>G45</f>
        <v>1802.64</v>
      </c>
    </row>
    <row r="45" spans="1:7" ht="47.25">
      <c r="A45" s="42"/>
      <c r="B45" s="42" t="s">
        <v>80</v>
      </c>
      <c r="C45" s="23" t="s">
        <v>33</v>
      </c>
      <c r="D45" s="23"/>
      <c r="E45" s="23"/>
      <c r="F45" s="70">
        <f>F46+F49</f>
        <v>1716.8</v>
      </c>
      <c r="G45" s="70">
        <f>G46+G49</f>
        <v>1802.64</v>
      </c>
    </row>
    <row r="46" spans="1:7" ht="31.5">
      <c r="A46" s="42"/>
      <c r="B46" s="42" t="s">
        <v>81</v>
      </c>
      <c r="C46" s="23" t="s">
        <v>33</v>
      </c>
      <c r="D46" s="23">
        <v>2180000</v>
      </c>
      <c r="E46" s="23"/>
      <c r="F46" s="70">
        <f>F47</f>
        <v>1716.8</v>
      </c>
      <c r="G46" s="70">
        <f>G47</f>
        <v>1802.64</v>
      </c>
    </row>
    <row r="47" spans="1:7" ht="47.25">
      <c r="A47" s="42"/>
      <c r="B47" s="42" t="s">
        <v>82</v>
      </c>
      <c r="C47" s="23" t="s">
        <v>33</v>
      </c>
      <c r="D47" s="23">
        <v>2180100</v>
      </c>
      <c r="E47" s="23"/>
      <c r="F47" s="70">
        <f>F48</f>
        <v>1716.8</v>
      </c>
      <c r="G47" s="70">
        <f>G48</f>
        <v>1802.64</v>
      </c>
    </row>
    <row r="48" spans="1:7" ht="15.75">
      <c r="A48" s="42"/>
      <c r="B48" s="42" t="s">
        <v>60</v>
      </c>
      <c r="C48" s="23" t="s">
        <v>33</v>
      </c>
      <c r="D48" s="23">
        <v>2180100</v>
      </c>
      <c r="E48" s="23" t="s">
        <v>68</v>
      </c>
      <c r="F48" s="68">
        <v>1716.8</v>
      </c>
      <c r="G48" s="70">
        <f>F48*1.05</f>
        <v>1802.64</v>
      </c>
    </row>
    <row r="49" spans="1:7" ht="15.75">
      <c r="A49" s="42"/>
      <c r="B49" s="42" t="s">
        <v>125</v>
      </c>
      <c r="C49" s="23" t="s">
        <v>33</v>
      </c>
      <c r="D49" s="23" t="s">
        <v>126</v>
      </c>
      <c r="E49" s="23"/>
      <c r="F49" s="70">
        <f>F50</f>
        <v>0</v>
      </c>
      <c r="G49" s="70">
        <f>G50</f>
        <v>0</v>
      </c>
    </row>
    <row r="50" spans="1:7" ht="15.75">
      <c r="A50" s="42"/>
      <c r="B50" s="42" t="s">
        <v>60</v>
      </c>
      <c r="C50" s="23" t="s">
        <v>33</v>
      </c>
      <c r="D50" s="23" t="s">
        <v>126</v>
      </c>
      <c r="E50" s="23" t="s">
        <v>68</v>
      </c>
      <c r="F50" s="68">
        <v>0</v>
      </c>
      <c r="G50" s="70">
        <v>0</v>
      </c>
    </row>
    <row r="51" spans="1:7" ht="15.75">
      <c r="A51" s="42"/>
      <c r="B51" s="42" t="s">
        <v>15</v>
      </c>
      <c r="C51" s="73" t="s">
        <v>35</v>
      </c>
      <c r="D51" s="73"/>
      <c r="E51" s="73"/>
      <c r="F51" s="71">
        <f>F55+F56</f>
        <v>4724</v>
      </c>
      <c r="G51" s="71">
        <f>G55+G56</f>
        <v>5130.421</v>
      </c>
    </row>
    <row r="52" spans="1:7" ht="15.75">
      <c r="A52" s="42"/>
      <c r="B52" s="42" t="s">
        <v>83</v>
      </c>
      <c r="C52" s="23" t="s">
        <v>36</v>
      </c>
      <c r="D52" s="23"/>
      <c r="E52" s="23"/>
      <c r="F52" s="70">
        <f aca="true" t="shared" si="1" ref="F52:G54">F53</f>
        <v>60</v>
      </c>
      <c r="G52" s="70">
        <f t="shared" si="1"/>
        <v>70</v>
      </c>
    </row>
    <row r="53" spans="1:7" ht="15.75">
      <c r="A53" s="42"/>
      <c r="B53" s="42" t="s">
        <v>84</v>
      </c>
      <c r="C53" s="23" t="s">
        <v>36</v>
      </c>
      <c r="D53" s="23">
        <v>2480000</v>
      </c>
      <c r="E53" s="23"/>
      <c r="F53" s="70">
        <f t="shared" si="1"/>
        <v>60</v>
      </c>
      <c r="G53" s="70">
        <f t="shared" si="1"/>
        <v>70</v>
      </c>
    </row>
    <row r="54" spans="1:7" ht="63">
      <c r="A54" s="42"/>
      <c r="B54" s="42" t="s">
        <v>85</v>
      </c>
      <c r="C54" s="23" t="s">
        <v>36</v>
      </c>
      <c r="D54" s="23">
        <v>2480100</v>
      </c>
      <c r="E54" s="23"/>
      <c r="F54" s="70">
        <f t="shared" si="1"/>
        <v>60</v>
      </c>
      <c r="G54" s="70">
        <f t="shared" si="1"/>
        <v>70</v>
      </c>
    </row>
    <row r="55" spans="1:7" ht="15.75">
      <c r="A55" s="42"/>
      <c r="B55" s="42" t="s">
        <v>86</v>
      </c>
      <c r="C55" s="23" t="s">
        <v>36</v>
      </c>
      <c r="D55" s="23">
        <v>2480100</v>
      </c>
      <c r="E55" s="23" t="s">
        <v>87</v>
      </c>
      <c r="F55" s="68">
        <v>60</v>
      </c>
      <c r="G55" s="70">
        <v>70</v>
      </c>
    </row>
    <row r="56" spans="1:7" ht="15.75">
      <c r="A56" s="42"/>
      <c r="B56" s="42" t="s">
        <v>17</v>
      </c>
      <c r="C56" s="23" t="s">
        <v>37</v>
      </c>
      <c r="D56" s="23"/>
      <c r="E56" s="23"/>
      <c r="F56" s="70">
        <f>F58+F61+F63</f>
        <v>4664</v>
      </c>
      <c r="G56" s="70">
        <f>G58+G61+G63</f>
        <v>5060.421</v>
      </c>
    </row>
    <row r="57" spans="1:7" ht="31.5">
      <c r="A57" s="42"/>
      <c r="B57" s="42" t="s">
        <v>88</v>
      </c>
      <c r="C57" s="23" t="s">
        <v>37</v>
      </c>
      <c r="D57" s="23">
        <v>3380000</v>
      </c>
      <c r="E57" s="23"/>
      <c r="F57" s="70">
        <f>F58</f>
        <v>3223.3</v>
      </c>
      <c r="G57" s="70">
        <f>G58</f>
        <v>3384.465</v>
      </c>
    </row>
    <row r="58" spans="1:7" ht="15.75">
      <c r="A58" s="42"/>
      <c r="B58" s="42" t="s">
        <v>60</v>
      </c>
      <c r="C58" s="23" t="s">
        <v>37</v>
      </c>
      <c r="D58" s="23">
        <v>3380000</v>
      </c>
      <c r="E58" s="23">
        <v>500</v>
      </c>
      <c r="F58" s="68">
        <v>3223.3</v>
      </c>
      <c r="G58" s="70">
        <f>F58*1.05</f>
        <v>3384.465</v>
      </c>
    </row>
    <row r="59" spans="1:7" ht="31.5">
      <c r="A59" s="42"/>
      <c r="B59" s="42" t="s">
        <v>89</v>
      </c>
      <c r="C59" s="23" t="s">
        <v>37</v>
      </c>
      <c r="D59" s="23">
        <v>3400000</v>
      </c>
      <c r="E59" s="23"/>
      <c r="F59" s="70">
        <f>F60</f>
        <v>1440.7</v>
      </c>
      <c r="G59" s="70">
        <f>G60</f>
        <v>1555.9560000000001</v>
      </c>
    </row>
    <row r="60" spans="1:7" ht="15.75">
      <c r="A60" s="42"/>
      <c r="B60" s="42" t="s">
        <v>90</v>
      </c>
      <c r="C60" s="23" t="s">
        <v>37</v>
      </c>
      <c r="D60" s="23">
        <v>3400300</v>
      </c>
      <c r="E60" s="23"/>
      <c r="F60" s="70">
        <f>F61</f>
        <v>1440.7</v>
      </c>
      <c r="G60" s="70">
        <f>G61</f>
        <v>1555.9560000000001</v>
      </c>
    </row>
    <row r="61" spans="1:7" ht="15.75">
      <c r="A61" s="42"/>
      <c r="B61" s="42" t="s">
        <v>60</v>
      </c>
      <c r="C61" s="23" t="s">
        <v>37</v>
      </c>
      <c r="D61" s="23">
        <v>3400300</v>
      </c>
      <c r="E61" s="23">
        <v>500</v>
      </c>
      <c r="F61" s="68">
        <v>1440.7</v>
      </c>
      <c r="G61" s="70">
        <f>F61*1.08</f>
        <v>1555.9560000000001</v>
      </c>
    </row>
    <row r="62" spans="1:7" ht="15.75">
      <c r="A62" s="42"/>
      <c r="B62" s="42" t="s">
        <v>125</v>
      </c>
      <c r="C62" s="23" t="s">
        <v>37</v>
      </c>
      <c r="D62" s="23" t="s">
        <v>126</v>
      </c>
      <c r="E62" s="23"/>
      <c r="F62" s="70">
        <f>F63</f>
        <v>0</v>
      </c>
      <c r="G62" s="70">
        <f>G63</f>
        <v>120</v>
      </c>
    </row>
    <row r="63" spans="1:7" ht="15.75">
      <c r="A63" s="42"/>
      <c r="B63" s="42" t="s">
        <v>60</v>
      </c>
      <c r="C63" s="23" t="s">
        <v>37</v>
      </c>
      <c r="D63" s="23" t="s">
        <v>126</v>
      </c>
      <c r="E63" s="23" t="s">
        <v>68</v>
      </c>
      <c r="F63" s="68"/>
      <c r="G63" s="70">
        <v>120</v>
      </c>
    </row>
    <row r="64" spans="1:7" ht="15.75">
      <c r="A64" s="42"/>
      <c r="B64" s="42" t="s">
        <v>18</v>
      </c>
      <c r="C64" s="73" t="s">
        <v>38</v>
      </c>
      <c r="D64" s="73"/>
      <c r="E64" s="73"/>
      <c r="F64" s="71">
        <f>F65+F76+F84</f>
        <v>39408.5</v>
      </c>
      <c r="G64" s="71">
        <f>G65+G76+G84</f>
        <v>41420.479999999996</v>
      </c>
    </row>
    <row r="65" spans="1:7" ht="15.75">
      <c r="A65" s="42"/>
      <c r="B65" s="42" t="s">
        <v>19</v>
      </c>
      <c r="C65" s="23" t="s">
        <v>39</v>
      </c>
      <c r="D65" s="23"/>
      <c r="E65" s="23"/>
      <c r="F65" s="70">
        <f>F67+F69+F70+F73</f>
        <v>15100</v>
      </c>
      <c r="G65" s="70">
        <f>G67+G69+G70+G73</f>
        <v>16250</v>
      </c>
    </row>
    <row r="66" spans="1:7" ht="47.25">
      <c r="A66" s="42"/>
      <c r="B66" s="42" t="s">
        <v>91</v>
      </c>
      <c r="C66" s="23" t="s">
        <v>39</v>
      </c>
      <c r="D66" s="23" t="s">
        <v>92</v>
      </c>
      <c r="E66" s="23"/>
      <c r="F66" s="70">
        <f>F67</f>
        <v>1100</v>
      </c>
      <c r="G66" s="70">
        <f>G67</f>
        <v>1200</v>
      </c>
    </row>
    <row r="67" spans="1:7" ht="15.75">
      <c r="A67" s="42"/>
      <c r="B67" s="42" t="s">
        <v>86</v>
      </c>
      <c r="C67" s="23" t="s">
        <v>39</v>
      </c>
      <c r="D67" s="23" t="s">
        <v>92</v>
      </c>
      <c r="E67" s="23" t="s">
        <v>87</v>
      </c>
      <c r="F67" s="70">
        <v>1100</v>
      </c>
      <c r="G67" s="70">
        <v>1200</v>
      </c>
    </row>
    <row r="68" spans="1:7" ht="47.25">
      <c r="A68" s="42"/>
      <c r="B68" s="72" t="s">
        <v>129</v>
      </c>
      <c r="C68" s="74" t="s">
        <v>39</v>
      </c>
      <c r="D68" s="74" t="s">
        <v>130</v>
      </c>
      <c r="E68" s="74"/>
      <c r="F68" s="70">
        <f>F69</f>
        <v>1000</v>
      </c>
      <c r="G68" s="70">
        <f>G69</f>
        <v>1200</v>
      </c>
    </row>
    <row r="69" spans="1:7" ht="15.75">
      <c r="A69" s="42"/>
      <c r="B69" s="72" t="s">
        <v>60</v>
      </c>
      <c r="C69" s="74" t="s">
        <v>39</v>
      </c>
      <c r="D69" s="74" t="s">
        <v>130</v>
      </c>
      <c r="E69" s="74" t="s">
        <v>68</v>
      </c>
      <c r="F69" s="70">
        <v>1000</v>
      </c>
      <c r="G69" s="70">
        <v>1200</v>
      </c>
    </row>
    <row r="70" spans="1:7" ht="47.25">
      <c r="A70" s="42"/>
      <c r="B70" s="42" t="s">
        <v>95</v>
      </c>
      <c r="C70" s="23" t="s">
        <v>39</v>
      </c>
      <c r="D70" s="23" t="s">
        <v>96</v>
      </c>
      <c r="E70" s="23"/>
      <c r="F70" s="70">
        <f>F71+F72</f>
        <v>11500</v>
      </c>
      <c r="G70" s="70">
        <f>G71+G72</f>
        <v>12200</v>
      </c>
    </row>
    <row r="71" spans="1:7" ht="15.75">
      <c r="A71" s="42"/>
      <c r="B71" s="42" t="s">
        <v>86</v>
      </c>
      <c r="C71" s="23" t="s">
        <v>39</v>
      </c>
      <c r="D71" s="23" t="s">
        <v>96</v>
      </c>
      <c r="E71" s="23" t="s">
        <v>87</v>
      </c>
      <c r="F71" s="70">
        <v>1000</v>
      </c>
      <c r="G71" s="70">
        <v>1200</v>
      </c>
    </row>
    <row r="72" spans="1:7" ht="15.75">
      <c r="A72" s="42"/>
      <c r="B72" s="42" t="s">
        <v>60</v>
      </c>
      <c r="C72" s="23" t="s">
        <v>39</v>
      </c>
      <c r="D72" s="23" t="s">
        <v>96</v>
      </c>
      <c r="E72" s="23" t="s">
        <v>68</v>
      </c>
      <c r="F72" s="70">
        <v>10500</v>
      </c>
      <c r="G72" s="70">
        <v>11000</v>
      </c>
    </row>
    <row r="73" spans="1:7" ht="31.5">
      <c r="A73" s="42"/>
      <c r="B73" s="42" t="s">
        <v>93</v>
      </c>
      <c r="C73" s="23" t="s">
        <v>39</v>
      </c>
      <c r="D73" s="23" t="s">
        <v>94</v>
      </c>
      <c r="E73" s="23"/>
      <c r="F73" s="70">
        <f>F74+F75</f>
        <v>1500</v>
      </c>
      <c r="G73" s="70">
        <f>G74+G75</f>
        <v>1650</v>
      </c>
    </row>
    <row r="74" spans="1:7" ht="15.75">
      <c r="A74" s="42"/>
      <c r="B74" s="42" t="s">
        <v>86</v>
      </c>
      <c r="C74" s="23" t="s">
        <v>39</v>
      </c>
      <c r="D74" s="23" t="s">
        <v>94</v>
      </c>
      <c r="E74" s="23" t="s">
        <v>87</v>
      </c>
      <c r="F74" s="70">
        <v>800</v>
      </c>
      <c r="G74" s="70">
        <v>850</v>
      </c>
    </row>
    <row r="75" spans="1:7" ht="15.75">
      <c r="A75" s="42"/>
      <c r="B75" s="42" t="s">
        <v>60</v>
      </c>
      <c r="C75" s="23" t="s">
        <v>39</v>
      </c>
      <c r="D75" s="23" t="s">
        <v>94</v>
      </c>
      <c r="E75" s="23" t="s">
        <v>68</v>
      </c>
      <c r="F75" s="70">
        <v>700</v>
      </c>
      <c r="G75" s="70">
        <v>800</v>
      </c>
    </row>
    <row r="76" spans="1:7" ht="15.75">
      <c r="A76" s="42"/>
      <c r="B76" s="42" t="s">
        <v>20</v>
      </c>
      <c r="C76" s="23" t="s">
        <v>40</v>
      </c>
      <c r="D76" s="23"/>
      <c r="E76" s="23"/>
      <c r="F76" s="70">
        <f>F79+F77</f>
        <v>2300</v>
      </c>
      <c r="G76" s="70">
        <f>G79+G77</f>
        <v>2800</v>
      </c>
    </row>
    <row r="77" spans="1:7" ht="47.25">
      <c r="A77" s="42"/>
      <c r="B77" s="42" t="s">
        <v>0</v>
      </c>
      <c r="C77" s="23" t="s">
        <v>40</v>
      </c>
      <c r="D77" s="23" t="s">
        <v>2</v>
      </c>
      <c r="E77" s="23"/>
      <c r="F77" s="70">
        <f>F78</f>
        <v>500</v>
      </c>
      <c r="G77" s="70">
        <f>G78</f>
        <v>600</v>
      </c>
    </row>
    <row r="78" spans="1:7" ht="15.75">
      <c r="A78" s="42"/>
      <c r="B78" s="72" t="s">
        <v>1</v>
      </c>
      <c r="C78" s="23" t="s">
        <v>40</v>
      </c>
      <c r="D78" s="23" t="s">
        <v>2</v>
      </c>
      <c r="E78" s="23" t="s">
        <v>3</v>
      </c>
      <c r="F78" s="70">
        <v>500</v>
      </c>
      <c r="G78" s="70">
        <v>600</v>
      </c>
    </row>
    <row r="79" spans="1:7" ht="15.75">
      <c r="A79" s="42"/>
      <c r="B79" s="42" t="s">
        <v>97</v>
      </c>
      <c r="C79" s="23" t="s">
        <v>40</v>
      </c>
      <c r="D79" s="23">
        <v>3510000</v>
      </c>
      <c r="E79" s="23"/>
      <c r="F79" s="70">
        <f>F81+F83</f>
        <v>1800</v>
      </c>
      <c r="G79" s="70">
        <f>G81+G83</f>
        <v>2200</v>
      </c>
    </row>
    <row r="80" spans="1:7" ht="47.25">
      <c r="A80" s="42"/>
      <c r="B80" s="42" t="s">
        <v>98</v>
      </c>
      <c r="C80" s="23" t="s">
        <v>40</v>
      </c>
      <c r="D80" s="23">
        <v>3510500</v>
      </c>
      <c r="E80" s="23"/>
      <c r="F80" s="70">
        <f>F81</f>
        <v>800</v>
      </c>
      <c r="G80" s="70">
        <f>G81</f>
        <v>900</v>
      </c>
    </row>
    <row r="81" spans="1:7" ht="15.75">
      <c r="A81" s="42"/>
      <c r="B81" s="42" t="s">
        <v>86</v>
      </c>
      <c r="C81" s="23" t="s">
        <v>40</v>
      </c>
      <c r="D81" s="23">
        <v>3510500</v>
      </c>
      <c r="E81" s="23" t="s">
        <v>87</v>
      </c>
      <c r="F81" s="70">
        <v>800</v>
      </c>
      <c r="G81" s="70">
        <v>900</v>
      </c>
    </row>
    <row r="82" spans="1:7" ht="15.75">
      <c r="A82" s="42"/>
      <c r="B82" s="42" t="s">
        <v>379</v>
      </c>
      <c r="C82" s="23" t="s">
        <v>40</v>
      </c>
      <c r="D82" s="23" t="s">
        <v>99</v>
      </c>
      <c r="E82" s="23"/>
      <c r="F82" s="70">
        <f>F83</f>
        <v>1000</v>
      </c>
      <c r="G82" s="70">
        <f>G83</f>
        <v>1300</v>
      </c>
    </row>
    <row r="83" spans="1:7" ht="15.75">
      <c r="A83" s="42"/>
      <c r="B83" s="42" t="s">
        <v>86</v>
      </c>
      <c r="C83" s="23" t="s">
        <v>40</v>
      </c>
      <c r="D83" s="23" t="s">
        <v>99</v>
      </c>
      <c r="E83" s="23" t="s">
        <v>87</v>
      </c>
      <c r="F83" s="70">
        <v>1000</v>
      </c>
      <c r="G83" s="70">
        <v>1300</v>
      </c>
    </row>
    <row r="84" spans="1:7" ht="15.75">
      <c r="A84" s="42"/>
      <c r="B84" s="42" t="s">
        <v>21</v>
      </c>
      <c r="C84" s="23" t="s">
        <v>41</v>
      </c>
      <c r="D84" s="75"/>
      <c r="E84" s="23"/>
      <c r="F84" s="70">
        <f>F86+F88+F90+F94+F92</f>
        <v>22008.5</v>
      </c>
      <c r="G84" s="70">
        <f>G86+G88+G90+G94+G92</f>
        <v>22370.48</v>
      </c>
    </row>
    <row r="85" spans="1:7" ht="15.75">
      <c r="A85" s="42"/>
      <c r="B85" s="42" t="s">
        <v>100</v>
      </c>
      <c r="C85" s="23" t="s">
        <v>41</v>
      </c>
      <c r="D85" s="23">
        <v>6000100</v>
      </c>
      <c r="E85" s="23"/>
      <c r="F85" s="70">
        <f>F86</f>
        <v>1439.2</v>
      </c>
      <c r="G85" s="70">
        <f>G86</f>
        <v>1655.08</v>
      </c>
    </row>
    <row r="86" spans="1:7" ht="15.75">
      <c r="A86" s="42"/>
      <c r="B86" s="42" t="s">
        <v>60</v>
      </c>
      <c r="C86" s="23" t="s">
        <v>41</v>
      </c>
      <c r="D86" s="23">
        <v>6000100</v>
      </c>
      <c r="E86" s="23">
        <v>500</v>
      </c>
      <c r="F86" s="70">
        <v>1439.2</v>
      </c>
      <c r="G86" s="70">
        <f>F86*1.15</f>
        <v>1655.08</v>
      </c>
    </row>
    <row r="87" spans="1:7" ht="47.25">
      <c r="A87" s="42"/>
      <c r="B87" s="42" t="s">
        <v>101</v>
      </c>
      <c r="C87" s="23" t="s">
        <v>41</v>
      </c>
      <c r="D87" s="23">
        <v>6000200</v>
      </c>
      <c r="E87" s="23"/>
      <c r="F87" s="70">
        <f>F88</f>
        <v>4600</v>
      </c>
      <c r="G87" s="70">
        <f>G88</f>
        <v>2600</v>
      </c>
    </row>
    <row r="88" spans="1:7" ht="15.75">
      <c r="A88" s="42"/>
      <c r="B88" s="42" t="s">
        <v>60</v>
      </c>
      <c r="C88" s="23" t="s">
        <v>41</v>
      </c>
      <c r="D88" s="23">
        <v>6000200</v>
      </c>
      <c r="E88" s="23">
        <v>500</v>
      </c>
      <c r="F88" s="70">
        <v>4600</v>
      </c>
      <c r="G88" s="70">
        <f>2600</f>
        <v>2600</v>
      </c>
    </row>
    <row r="89" spans="1:7" ht="15.75">
      <c r="A89" s="42"/>
      <c r="B89" s="42" t="s">
        <v>102</v>
      </c>
      <c r="C89" s="23" t="s">
        <v>41</v>
      </c>
      <c r="D89" s="23">
        <v>6000300</v>
      </c>
      <c r="E89" s="23"/>
      <c r="F89" s="70">
        <f>F90</f>
        <v>1584</v>
      </c>
      <c r="G89" s="70">
        <f>G90</f>
        <v>1821.6</v>
      </c>
    </row>
    <row r="90" spans="1:7" ht="15.75">
      <c r="A90" s="42"/>
      <c r="B90" s="42" t="s">
        <v>60</v>
      </c>
      <c r="C90" s="23" t="s">
        <v>41</v>
      </c>
      <c r="D90" s="23">
        <v>6000300</v>
      </c>
      <c r="E90" s="23">
        <v>500</v>
      </c>
      <c r="F90" s="70">
        <v>1584</v>
      </c>
      <c r="G90" s="70">
        <f>F90*1.15</f>
        <v>1821.6</v>
      </c>
    </row>
    <row r="91" spans="1:7" ht="15.75">
      <c r="A91" s="42"/>
      <c r="B91" s="42" t="s">
        <v>128</v>
      </c>
      <c r="C91" s="23" t="s">
        <v>41</v>
      </c>
      <c r="D91" s="23" t="s">
        <v>127</v>
      </c>
      <c r="E91" s="23"/>
      <c r="F91" s="70">
        <f>F92</f>
        <v>1100</v>
      </c>
      <c r="G91" s="70">
        <f>G92</f>
        <v>1320</v>
      </c>
    </row>
    <row r="92" spans="1:7" ht="15.75">
      <c r="A92" s="42"/>
      <c r="B92" s="42" t="s">
        <v>60</v>
      </c>
      <c r="C92" s="23" t="s">
        <v>41</v>
      </c>
      <c r="D92" s="23" t="s">
        <v>127</v>
      </c>
      <c r="E92" s="23">
        <v>500</v>
      </c>
      <c r="F92" s="70">
        <v>1100</v>
      </c>
      <c r="G92" s="70">
        <f>F92*1.2</f>
        <v>1320</v>
      </c>
    </row>
    <row r="93" spans="1:7" ht="15.75">
      <c r="A93" s="42"/>
      <c r="B93" s="42" t="s">
        <v>103</v>
      </c>
      <c r="C93" s="23" t="s">
        <v>41</v>
      </c>
      <c r="D93" s="23">
        <v>6000500</v>
      </c>
      <c r="E93" s="23"/>
      <c r="F93" s="70">
        <f>F94</f>
        <v>13285.3</v>
      </c>
      <c r="G93" s="70">
        <f>G94</f>
        <v>14973.8</v>
      </c>
    </row>
    <row r="94" spans="1:7" ht="15.75">
      <c r="A94" s="42"/>
      <c r="B94" s="42" t="s">
        <v>60</v>
      </c>
      <c r="C94" s="23" t="s">
        <v>41</v>
      </c>
      <c r="D94" s="23">
        <v>6000500</v>
      </c>
      <c r="E94" s="23">
        <v>500</v>
      </c>
      <c r="F94" s="70">
        <v>13285.3</v>
      </c>
      <c r="G94" s="70">
        <v>14973.8</v>
      </c>
    </row>
    <row r="95" spans="1:7" ht="15.75">
      <c r="A95" s="42"/>
      <c r="B95" s="42" t="s">
        <v>104</v>
      </c>
      <c r="C95" s="73" t="s">
        <v>42</v>
      </c>
      <c r="D95" s="73"/>
      <c r="E95" s="73"/>
      <c r="F95" s="71">
        <f>F96</f>
        <v>3298.7</v>
      </c>
      <c r="G95" s="71">
        <f>G96</f>
        <v>3542.5960000000005</v>
      </c>
    </row>
    <row r="96" spans="1:7" ht="15.75">
      <c r="A96" s="42"/>
      <c r="B96" s="42" t="s">
        <v>105</v>
      </c>
      <c r="C96" s="23" t="s">
        <v>43</v>
      </c>
      <c r="D96" s="23"/>
      <c r="E96" s="23"/>
      <c r="F96" s="70">
        <f>F97+F100</f>
        <v>3298.7</v>
      </c>
      <c r="G96" s="70">
        <f>G97+G100</f>
        <v>3542.5960000000005</v>
      </c>
    </row>
    <row r="97" spans="1:7" ht="15.75">
      <c r="A97" s="42"/>
      <c r="B97" s="42" t="s">
        <v>106</v>
      </c>
      <c r="C97" s="23" t="s">
        <v>43</v>
      </c>
      <c r="D97" s="23">
        <v>4310000</v>
      </c>
      <c r="E97" s="23"/>
      <c r="F97" s="70">
        <f>F98</f>
        <v>1500</v>
      </c>
      <c r="G97" s="70">
        <f>G98</f>
        <v>1600</v>
      </c>
    </row>
    <row r="98" spans="1:7" ht="15.75">
      <c r="A98" s="42"/>
      <c r="B98" s="42" t="s">
        <v>107</v>
      </c>
      <c r="C98" s="23" t="s">
        <v>43</v>
      </c>
      <c r="D98" s="23">
        <v>4310100</v>
      </c>
      <c r="E98" s="23"/>
      <c r="F98" s="70">
        <f>F99</f>
        <v>1500</v>
      </c>
      <c r="G98" s="70">
        <f>G99</f>
        <v>1600</v>
      </c>
    </row>
    <row r="99" spans="1:7" ht="15.75">
      <c r="A99" s="42"/>
      <c r="B99" s="42" t="s">
        <v>60</v>
      </c>
      <c r="C99" s="23" t="s">
        <v>43</v>
      </c>
      <c r="D99" s="23">
        <v>4310100</v>
      </c>
      <c r="E99" s="23">
        <v>500</v>
      </c>
      <c r="F99" s="70">
        <v>1500</v>
      </c>
      <c r="G99" s="70">
        <v>1600</v>
      </c>
    </row>
    <row r="100" spans="1:7" ht="15.75">
      <c r="A100" s="42"/>
      <c r="B100" s="42" t="s">
        <v>125</v>
      </c>
      <c r="C100" s="23" t="s">
        <v>43</v>
      </c>
      <c r="D100" s="23" t="s">
        <v>126</v>
      </c>
      <c r="E100" s="23"/>
      <c r="F100" s="70">
        <f>F101</f>
        <v>1798.7</v>
      </c>
      <c r="G100" s="70">
        <f>G101</f>
        <v>1942.5960000000002</v>
      </c>
    </row>
    <row r="101" spans="1:7" ht="15.75">
      <c r="A101" s="42"/>
      <c r="B101" s="42" t="s">
        <v>60</v>
      </c>
      <c r="C101" s="23" t="s">
        <v>43</v>
      </c>
      <c r="D101" s="23" t="s">
        <v>126</v>
      </c>
      <c r="E101" s="23" t="s">
        <v>68</v>
      </c>
      <c r="F101" s="70">
        <v>1798.7</v>
      </c>
      <c r="G101" s="70">
        <f>F101*1.08</f>
        <v>1942.5960000000002</v>
      </c>
    </row>
    <row r="102" spans="1:7" ht="15.75">
      <c r="A102" s="40"/>
      <c r="B102" s="42" t="s">
        <v>116</v>
      </c>
      <c r="C102" s="73">
        <v>1000</v>
      </c>
      <c r="D102" s="23"/>
      <c r="E102" s="23"/>
      <c r="F102" s="71">
        <f aca="true" t="shared" si="2" ref="F102:G105">F103</f>
        <v>380</v>
      </c>
      <c r="G102" s="71">
        <f t="shared" si="2"/>
        <v>400</v>
      </c>
    </row>
    <row r="103" spans="1:7" ht="15.75">
      <c r="A103" s="40"/>
      <c r="B103" s="42" t="s">
        <v>27</v>
      </c>
      <c r="C103" s="23">
        <v>1003</v>
      </c>
      <c r="D103" s="23"/>
      <c r="E103" s="23"/>
      <c r="F103" s="70">
        <f t="shared" si="2"/>
        <v>380</v>
      </c>
      <c r="G103" s="70">
        <f t="shared" si="2"/>
        <v>400</v>
      </c>
    </row>
    <row r="104" spans="1:7" ht="31.5">
      <c r="A104" s="40"/>
      <c r="B104" s="42" t="s">
        <v>117</v>
      </c>
      <c r="C104" s="23">
        <v>1003</v>
      </c>
      <c r="D104" s="23">
        <v>5053300</v>
      </c>
      <c r="E104" s="23"/>
      <c r="F104" s="70">
        <f t="shared" si="2"/>
        <v>380</v>
      </c>
      <c r="G104" s="70">
        <f t="shared" si="2"/>
        <v>400</v>
      </c>
    </row>
    <row r="105" spans="1:7" ht="15.75">
      <c r="A105" s="40"/>
      <c r="B105" s="42" t="s">
        <v>118</v>
      </c>
      <c r="C105" s="23">
        <v>1003</v>
      </c>
      <c r="D105" s="23">
        <v>5053300</v>
      </c>
      <c r="E105" s="23"/>
      <c r="F105" s="70">
        <f t="shared" si="2"/>
        <v>380</v>
      </c>
      <c r="G105" s="70">
        <f t="shared" si="2"/>
        <v>400</v>
      </c>
    </row>
    <row r="106" spans="1:7" ht="15.75">
      <c r="A106" s="40"/>
      <c r="B106" s="42" t="s">
        <v>74</v>
      </c>
      <c r="C106" s="23">
        <v>1003</v>
      </c>
      <c r="D106" s="23">
        <v>5053300</v>
      </c>
      <c r="E106" s="23" t="s">
        <v>75</v>
      </c>
      <c r="F106" s="70">
        <v>380</v>
      </c>
      <c r="G106" s="70">
        <v>400</v>
      </c>
    </row>
    <row r="107" spans="1:7" ht="15.75">
      <c r="A107" s="40"/>
      <c r="B107" s="42" t="s">
        <v>115</v>
      </c>
      <c r="C107" s="73">
        <v>1100</v>
      </c>
      <c r="D107" s="23"/>
      <c r="E107" s="23"/>
      <c r="F107" s="71">
        <f aca="true" t="shared" si="3" ref="F107:G109">F108</f>
        <v>3233.7</v>
      </c>
      <c r="G107" s="71">
        <f t="shared" si="3"/>
        <v>3557.07</v>
      </c>
    </row>
    <row r="108" spans="1:7" ht="15.75">
      <c r="A108" s="40"/>
      <c r="B108" s="25" t="s">
        <v>131</v>
      </c>
      <c r="C108" s="23" t="s">
        <v>132</v>
      </c>
      <c r="D108" s="23"/>
      <c r="E108" s="23"/>
      <c r="F108" s="70">
        <f t="shared" si="3"/>
        <v>3233.7</v>
      </c>
      <c r="G108" s="70">
        <f t="shared" si="3"/>
        <v>3557.07</v>
      </c>
    </row>
    <row r="109" spans="1:7" ht="15.75">
      <c r="A109" s="40"/>
      <c r="B109" s="42" t="s">
        <v>125</v>
      </c>
      <c r="C109" s="23" t="s">
        <v>132</v>
      </c>
      <c r="D109" s="23" t="s">
        <v>126</v>
      </c>
      <c r="E109" s="23"/>
      <c r="F109" s="70">
        <f t="shared" si="3"/>
        <v>3233.7</v>
      </c>
      <c r="G109" s="70">
        <f t="shared" si="3"/>
        <v>3557.07</v>
      </c>
    </row>
    <row r="110" spans="1:7" ht="15.75">
      <c r="A110" s="40"/>
      <c r="B110" s="42" t="s">
        <v>60</v>
      </c>
      <c r="C110" s="23" t="s">
        <v>132</v>
      </c>
      <c r="D110" s="23" t="s">
        <v>126</v>
      </c>
      <c r="E110" s="23">
        <v>500</v>
      </c>
      <c r="F110" s="70">
        <v>3233.7</v>
      </c>
      <c r="G110" s="70">
        <f>F110*1.1</f>
        <v>3557.07</v>
      </c>
    </row>
    <row r="111" spans="1:7" ht="15.75">
      <c r="A111" s="42" t="s">
        <v>109</v>
      </c>
      <c r="B111" s="42" t="s">
        <v>110</v>
      </c>
      <c r="C111" s="23"/>
      <c r="D111" s="23"/>
      <c r="E111" s="23"/>
      <c r="F111" s="70">
        <f>F114</f>
        <v>23959.8</v>
      </c>
      <c r="G111" s="70">
        <f>G114</f>
        <v>24918.192</v>
      </c>
    </row>
    <row r="112" spans="1:7" ht="15.75">
      <c r="A112" s="42"/>
      <c r="B112" s="42" t="s">
        <v>108</v>
      </c>
      <c r="C112" s="73" t="s">
        <v>45</v>
      </c>
      <c r="D112" s="73"/>
      <c r="E112" s="73"/>
      <c r="F112" s="71">
        <f>F113</f>
        <v>23959.8</v>
      </c>
      <c r="G112" s="71">
        <f>G113</f>
        <v>24918.192</v>
      </c>
    </row>
    <row r="113" spans="1:7" ht="15.75">
      <c r="A113" s="42"/>
      <c r="B113" s="42" t="s">
        <v>25</v>
      </c>
      <c r="C113" s="23" t="s">
        <v>44</v>
      </c>
      <c r="D113" s="23"/>
      <c r="E113" s="23"/>
      <c r="F113" s="70">
        <f>F111</f>
        <v>23959.8</v>
      </c>
      <c r="G113" s="70">
        <f>G111</f>
        <v>24918.192</v>
      </c>
    </row>
    <row r="114" spans="1:7" ht="31.5">
      <c r="A114" s="42"/>
      <c r="B114" s="42" t="s">
        <v>111</v>
      </c>
      <c r="C114" s="23" t="s">
        <v>44</v>
      </c>
      <c r="D114" s="23">
        <v>4400000</v>
      </c>
      <c r="E114" s="23"/>
      <c r="F114" s="70">
        <f>F115</f>
        <v>23959.8</v>
      </c>
      <c r="G114" s="70">
        <f>G115</f>
        <v>24918.192</v>
      </c>
    </row>
    <row r="115" spans="1:7" ht="15.75">
      <c r="A115" s="42"/>
      <c r="B115" s="42" t="s">
        <v>112</v>
      </c>
      <c r="C115" s="23" t="s">
        <v>44</v>
      </c>
      <c r="D115" s="23">
        <v>4409900</v>
      </c>
      <c r="E115" s="23"/>
      <c r="F115" s="70">
        <f>F116</f>
        <v>23959.8</v>
      </c>
      <c r="G115" s="70">
        <f>G116</f>
        <v>24918.192</v>
      </c>
    </row>
    <row r="116" spans="1:7" ht="15.75">
      <c r="A116" s="42"/>
      <c r="B116" s="42" t="s">
        <v>113</v>
      </c>
      <c r="C116" s="23" t="s">
        <v>44</v>
      </c>
      <c r="D116" s="23">
        <v>4409900</v>
      </c>
      <c r="E116" s="23" t="s">
        <v>114</v>
      </c>
      <c r="F116" s="70">
        <v>23959.8</v>
      </c>
      <c r="G116" s="70">
        <f>F116*1.04</f>
        <v>24918.192</v>
      </c>
    </row>
    <row r="117" spans="1:7" ht="15.75">
      <c r="A117" s="42" t="s">
        <v>197</v>
      </c>
      <c r="B117" s="42" t="s">
        <v>206</v>
      </c>
      <c r="C117" s="23"/>
      <c r="D117" s="23"/>
      <c r="E117" s="23"/>
      <c r="F117" s="70">
        <f aca="true" t="shared" si="4" ref="F117:G119">F118</f>
        <v>5990.9</v>
      </c>
      <c r="G117" s="70">
        <f t="shared" si="4"/>
        <v>6470.1720000000005</v>
      </c>
    </row>
    <row r="118" spans="1:7" ht="15.75">
      <c r="A118" s="42"/>
      <c r="B118" s="42" t="s">
        <v>12</v>
      </c>
      <c r="C118" s="23" t="s">
        <v>120</v>
      </c>
      <c r="D118" s="23"/>
      <c r="E118" s="23"/>
      <c r="F118" s="70">
        <f t="shared" si="4"/>
        <v>5990.9</v>
      </c>
      <c r="G118" s="70">
        <f t="shared" si="4"/>
        <v>6470.1720000000005</v>
      </c>
    </row>
    <row r="119" spans="1:7" ht="15.75">
      <c r="A119" s="42"/>
      <c r="B119" s="42" t="s">
        <v>112</v>
      </c>
      <c r="C119" s="23" t="s">
        <v>120</v>
      </c>
      <c r="D119" s="23" t="s">
        <v>207</v>
      </c>
      <c r="E119" s="23"/>
      <c r="F119" s="70">
        <f t="shared" si="4"/>
        <v>5990.9</v>
      </c>
      <c r="G119" s="70">
        <f t="shared" si="4"/>
        <v>6470.1720000000005</v>
      </c>
    </row>
    <row r="120" spans="1:7" ht="15.75">
      <c r="A120" s="42"/>
      <c r="B120" s="42" t="s">
        <v>113</v>
      </c>
      <c r="C120" s="23" t="s">
        <v>120</v>
      </c>
      <c r="D120" s="23" t="s">
        <v>207</v>
      </c>
      <c r="E120" s="23" t="s">
        <v>114</v>
      </c>
      <c r="F120" s="70">
        <v>5990.9</v>
      </c>
      <c r="G120" s="70">
        <f>F120*1.08</f>
        <v>6470.1720000000005</v>
      </c>
    </row>
    <row r="121" spans="1:7" ht="15.75">
      <c r="A121" s="40"/>
      <c r="B121" s="40" t="s">
        <v>119</v>
      </c>
      <c r="C121" s="69"/>
      <c r="D121" s="69"/>
      <c r="E121" s="69"/>
      <c r="F121" s="71">
        <f>F11</f>
        <v>102276.59999999999</v>
      </c>
      <c r="G121" s="71">
        <f>G11</f>
        <v>108284.94300000001</v>
      </c>
    </row>
  </sheetData>
  <mergeCells count="13">
    <mergeCell ref="A1:G1"/>
    <mergeCell ref="A2:G2"/>
    <mergeCell ref="A3:G3"/>
    <mergeCell ref="A4:G4"/>
    <mergeCell ref="A6:G6"/>
    <mergeCell ref="A7:G7"/>
    <mergeCell ref="A8:G8"/>
    <mergeCell ref="B9:B10"/>
    <mergeCell ref="C9:C10"/>
    <mergeCell ref="D9:D10"/>
    <mergeCell ref="E9:E10"/>
    <mergeCell ref="G9:G10"/>
    <mergeCell ref="F9:F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B4" sqref="B4:H4"/>
    </sheetView>
  </sheetViews>
  <sheetFormatPr defaultColWidth="9.00390625" defaultRowHeight="12.75"/>
  <cols>
    <col min="1" max="1" width="4.625" style="0" customWidth="1"/>
    <col min="2" max="2" width="47.625" style="0" customWidth="1"/>
    <col min="3" max="3" width="21.125" style="0" customWidth="1"/>
    <col min="4" max="4" width="12.625" style="0" customWidth="1"/>
    <col min="5" max="5" width="0.12890625" style="0" customWidth="1"/>
    <col min="6" max="8" width="9.125" style="0" hidden="1" customWidth="1"/>
  </cols>
  <sheetData>
    <row r="1" spans="1:4" ht="15.75">
      <c r="A1" s="107" t="s">
        <v>190</v>
      </c>
      <c r="B1" s="108"/>
      <c r="C1" s="108"/>
      <c r="D1" s="108"/>
    </row>
    <row r="2" spans="1:4" ht="15.75">
      <c r="A2" s="107" t="s">
        <v>4</v>
      </c>
      <c r="B2" s="108"/>
      <c r="C2" s="108"/>
      <c r="D2" s="108"/>
    </row>
    <row r="3" spans="1:4" ht="15.75">
      <c r="A3" s="107" t="s">
        <v>48</v>
      </c>
      <c r="B3" s="107"/>
      <c r="C3" s="107"/>
      <c r="D3" s="107"/>
    </row>
    <row r="4" spans="2:8" ht="15.75">
      <c r="B4" s="87" t="s">
        <v>380</v>
      </c>
      <c r="C4" s="87"/>
      <c r="D4" s="87"/>
      <c r="E4" s="87"/>
      <c r="F4" s="87"/>
      <c r="G4" s="87"/>
      <c r="H4" s="87"/>
    </row>
    <row r="5" spans="1:4" ht="49.5" customHeight="1">
      <c r="A5" s="85" t="s">
        <v>185</v>
      </c>
      <c r="B5" s="85"/>
      <c r="C5" s="85"/>
      <c r="D5" s="85"/>
    </row>
    <row r="7" spans="1:4" ht="53.25" customHeight="1">
      <c r="A7" s="60" t="s">
        <v>186</v>
      </c>
      <c r="B7" s="22" t="s">
        <v>187</v>
      </c>
      <c r="C7" s="60" t="s">
        <v>188</v>
      </c>
      <c r="D7" s="60" t="s">
        <v>189</v>
      </c>
    </row>
    <row r="8" spans="1:4" ht="78.75">
      <c r="A8" s="61" t="s">
        <v>52</v>
      </c>
      <c r="B8" s="42" t="s">
        <v>191</v>
      </c>
      <c r="C8" s="61" t="s">
        <v>195</v>
      </c>
      <c r="D8" s="68">
        <v>18705.8</v>
      </c>
    </row>
    <row r="9" spans="1:4" ht="94.5">
      <c r="A9" s="61" t="s">
        <v>63</v>
      </c>
      <c r="B9" s="42" t="s">
        <v>192</v>
      </c>
      <c r="C9" s="18" t="s">
        <v>196</v>
      </c>
      <c r="D9" s="68">
        <v>1000</v>
      </c>
    </row>
    <row r="10" spans="1:4" ht="94.5">
      <c r="A10" s="61" t="s">
        <v>109</v>
      </c>
      <c r="B10" s="42" t="s">
        <v>370</v>
      </c>
      <c r="C10" s="18" t="s">
        <v>196</v>
      </c>
      <c r="D10" s="68">
        <v>10000</v>
      </c>
    </row>
    <row r="11" spans="1:4" ht="94.5">
      <c r="A11" s="61" t="s">
        <v>197</v>
      </c>
      <c r="B11" s="42" t="s">
        <v>193</v>
      </c>
      <c r="C11" s="18" t="s">
        <v>196</v>
      </c>
      <c r="D11" s="68">
        <v>700</v>
      </c>
    </row>
    <row r="12" spans="1:4" ht="110.25">
      <c r="A12" s="61" t="s">
        <v>198</v>
      </c>
      <c r="B12" s="42" t="s">
        <v>194</v>
      </c>
      <c r="C12" s="18" t="s">
        <v>196</v>
      </c>
      <c r="D12" s="68">
        <v>500</v>
      </c>
    </row>
    <row r="13" spans="1:4" ht="63">
      <c r="A13" s="61" t="s">
        <v>199</v>
      </c>
      <c r="B13" s="42" t="s">
        <v>203</v>
      </c>
      <c r="C13" s="62" t="s">
        <v>195</v>
      </c>
      <c r="D13" s="68">
        <v>1463</v>
      </c>
    </row>
    <row r="14" spans="1:4" ht="78.75">
      <c r="A14" s="61" t="s">
        <v>200</v>
      </c>
      <c r="B14" s="76" t="s">
        <v>228</v>
      </c>
      <c r="C14" s="62" t="s">
        <v>195</v>
      </c>
      <c r="D14" s="68">
        <v>83</v>
      </c>
    </row>
    <row r="15" spans="1:4" ht="78.75">
      <c r="A15" s="61" t="s">
        <v>201</v>
      </c>
      <c r="B15" s="42" t="s">
        <v>374</v>
      </c>
      <c r="C15" s="62" t="s">
        <v>195</v>
      </c>
      <c r="D15" s="68">
        <v>1175</v>
      </c>
    </row>
    <row r="16" spans="1:4" ht="94.5">
      <c r="A16" s="61" t="s">
        <v>202</v>
      </c>
      <c r="B16" s="42" t="s">
        <v>204</v>
      </c>
      <c r="C16" s="62" t="s">
        <v>195</v>
      </c>
      <c r="D16" s="68">
        <v>120</v>
      </c>
    </row>
    <row r="17" spans="1:4" ht="94.5">
      <c r="A17" s="79" t="s">
        <v>371</v>
      </c>
      <c r="B17" s="42" t="s">
        <v>205</v>
      </c>
      <c r="C17" s="62" t="s">
        <v>195</v>
      </c>
      <c r="D17" s="68">
        <v>194</v>
      </c>
    </row>
    <row r="18" spans="1:4" ht="78.75">
      <c r="A18" s="79" t="s">
        <v>373</v>
      </c>
      <c r="B18" s="42" t="s">
        <v>375</v>
      </c>
      <c r="C18" s="62" t="s">
        <v>195</v>
      </c>
      <c r="D18" s="68">
        <v>200</v>
      </c>
    </row>
    <row r="19" spans="1:4" ht="15.75">
      <c r="A19" s="80"/>
      <c r="B19" s="5" t="s">
        <v>372</v>
      </c>
      <c r="C19" s="61"/>
      <c r="D19" s="68">
        <f>SUM(D8:D18)</f>
        <v>34140.8</v>
      </c>
    </row>
    <row r="20" spans="2:4" ht="15.75">
      <c r="B20" s="58"/>
      <c r="C20" s="59"/>
      <c r="D20" s="59"/>
    </row>
    <row r="21" ht="15.75">
      <c r="B21" s="58"/>
    </row>
    <row r="22" ht="15.75">
      <c r="B22" s="58"/>
    </row>
    <row r="23" ht="15.75">
      <c r="B23" s="58"/>
    </row>
    <row r="24" ht="15.75">
      <c r="B24" s="58"/>
    </row>
    <row r="25" ht="15.75">
      <c r="B25" s="58"/>
    </row>
  </sheetData>
  <mergeCells count="5">
    <mergeCell ref="A5:D5"/>
    <mergeCell ref="A1:D1"/>
    <mergeCell ref="A2:D2"/>
    <mergeCell ref="A3:D3"/>
    <mergeCell ref="B4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4" sqref="A4:G4"/>
    </sheetView>
  </sheetViews>
  <sheetFormatPr defaultColWidth="9.00390625" defaultRowHeight="12.75"/>
  <cols>
    <col min="1" max="1" width="3.375" style="0" customWidth="1"/>
    <col min="2" max="2" width="13.125" style="0" customWidth="1"/>
    <col min="3" max="3" width="12.75390625" style="0" customWidth="1"/>
    <col min="4" max="4" width="11.875" style="0" customWidth="1"/>
    <col min="5" max="5" width="32.25390625" style="0" customWidth="1"/>
    <col min="6" max="6" width="0.74609375" style="0" hidden="1" customWidth="1"/>
    <col min="7" max="7" width="0.12890625" style="0" customWidth="1"/>
  </cols>
  <sheetData>
    <row r="1" spans="1:6" ht="15.75">
      <c r="A1" s="107" t="s">
        <v>172</v>
      </c>
      <c r="B1" s="108"/>
      <c r="C1" s="108"/>
      <c r="D1" s="108"/>
      <c r="E1" s="108"/>
      <c r="F1" s="108"/>
    </row>
    <row r="2" spans="1:6" ht="15.75">
      <c r="A2" s="107" t="s">
        <v>4</v>
      </c>
      <c r="B2" s="108"/>
      <c r="C2" s="108"/>
      <c r="D2" s="108"/>
      <c r="E2" s="108"/>
      <c r="F2" s="108"/>
    </row>
    <row r="3" spans="1:6" ht="15.75">
      <c r="A3" s="107" t="s">
        <v>48</v>
      </c>
      <c r="B3" s="108"/>
      <c r="C3" s="108"/>
      <c r="D3" s="108"/>
      <c r="E3" s="108"/>
      <c r="F3" s="35"/>
    </row>
    <row r="4" spans="1:7" ht="15.75">
      <c r="A4" s="87" t="s">
        <v>380</v>
      </c>
      <c r="B4" s="87"/>
      <c r="C4" s="87"/>
      <c r="D4" s="87"/>
      <c r="E4" s="87"/>
      <c r="F4" s="87"/>
      <c r="G4" s="87"/>
    </row>
    <row r="6" spans="1:6" ht="14.25" customHeight="1">
      <c r="A6" s="85" t="s">
        <v>217</v>
      </c>
      <c r="B6" s="114"/>
      <c r="C6" s="114"/>
      <c r="D6" s="114"/>
      <c r="E6" s="114"/>
      <c r="F6" s="114"/>
    </row>
    <row r="7" spans="1:6" ht="14.25" customHeight="1">
      <c r="A7" s="115" t="s">
        <v>214</v>
      </c>
      <c r="B7" s="115"/>
      <c r="C7" s="115"/>
      <c r="D7" s="115"/>
      <c r="E7" s="115"/>
      <c r="F7" s="63"/>
    </row>
    <row r="8" spans="1:6" ht="15.75">
      <c r="A8" s="90" t="s">
        <v>216</v>
      </c>
      <c r="B8" s="90"/>
      <c r="C8" s="90"/>
      <c r="D8" s="90"/>
      <c r="E8" s="90"/>
      <c r="F8" s="90"/>
    </row>
    <row r="9" spans="1:6" ht="15.75">
      <c r="A9" s="90" t="s">
        <v>215</v>
      </c>
      <c r="B9" s="90"/>
      <c r="C9" s="90"/>
      <c r="D9" s="90"/>
      <c r="E9" s="90"/>
      <c r="F9" s="90"/>
    </row>
    <row r="10" spans="1:6" ht="15.75">
      <c r="A10" s="90" t="s">
        <v>224</v>
      </c>
      <c r="B10" s="90"/>
      <c r="C10" s="90"/>
      <c r="D10" s="90"/>
      <c r="E10" s="90"/>
      <c r="F10" s="90"/>
    </row>
    <row r="11" spans="1:6" ht="15.75">
      <c r="A11" s="1"/>
      <c r="B11" s="1"/>
      <c r="C11" s="1"/>
      <c r="D11" s="1"/>
      <c r="E11" s="1"/>
      <c r="F11" s="1"/>
    </row>
    <row r="12" spans="1:6" ht="15.75">
      <c r="A12" s="66" t="s">
        <v>52</v>
      </c>
      <c r="B12" s="112" t="s">
        <v>226</v>
      </c>
      <c r="C12" s="112"/>
      <c r="D12" s="112"/>
      <c r="E12" s="112"/>
      <c r="F12" s="1"/>
    </row>
    <row r="13" spans="1:5" ht="15.75">
      <c r="A13" s="67"/>
      <c r="B13" s="113" t="s">
        <v>219</v>
      </c>
      <c r="C13" s="113"/>
      <c r="D13" s="113"/>
      <c r="E13" s="113"/>
    </row>
    <row r="14" spans="1:5" ht="15.75">
      <c r="A14" s="67"/>
      <c r="B14" s="113" t="s">
        <v>220</v>
      </c>
      <c r="C14" s="113"/>
      <c r="D14" s="113"/>
      <c r="E14" s="113"/>
    </row>
    <row r="15" spans="1:5" ht="15.75" customHeight="1">
      <c r="A15" s="67"/>
      <c r="B15" s="113" t="s">
        <v>221</v>
      </c>
      <c r="C15" s="113"/>
      <c r="D15" s="113"/>
      <c r="E15" s="113"/>
    </row>
    <row r="16" spans="1:5" ht="12.75">
      <c r="A16" s="49"/>
      <c r="B16" s="49"/>
      <c r="C16" s="49"/>
      <c r="D16" s="49"/>
      <c r="E16" s="49"/>
    </row>
    <row r="17" spans="1:5" ht="15.75">
      <c r="A17" s="49" t="s">
        <v>63</v>
      </c>
      <c r="B17" s="112" t="s">
        <v>218</v>
      </c>
      <c r="C17" s="112"/>
      <c r="D17" s="112"/>
      <c r="E17" s="112"/>
    </row>
    <row r="18" spans="1:5" ht="15.75">
      <c r="A18" s="58"/>
      <c r="B18" s="86" t="s">
        <v>222</v>
      </c>
      <c r="C18" s="86"/>
      <c r="D18" s="86"/>
      <c r="E18" s="86"/>
    </row>
    <row r="19" spans="1:5" ht="15.75">
      <c r="A19" s="1"/>
      <c r="B19" s="111" t="s">
        <v>223</v>
      </c>
      <c r="C19" s="111"/>
      <c r="D19" s="111"/>
      <c r="E19" s="111"/>
    </row>
    <row r="20" spans="2:5" ht="15.75">
      <c r="B20" s="86" t="s">
        <v>222</v>
      </c>
      <c r="C20" s="86"/>
      <c r="D20" s="86"/>
      <c r="E20" s="86"/>
    </row>
    <row r="21" spans="2:5" ht="15.75">
      <c r="B21" s="111" t="s">
        <v>227</v>
      </c>
      <c r="C21" s="111"/>
      <c r="D21" s="111"/>
      <c r="E21" s="111"/>
    </row>
    <row r="22" spans="2:5" ht="15.75">
      <c r="B22" s="111" t="s">
        <v>225</v>
      </c>
      <c r="C22" s="111"/>
      <c r="D22" s="111"/>
      <c r="E22" s="111"/>
    </row>
  </sheetData>
  <mergeCells count="19">
    <mergeCell ref="A6:F6"/>
    <mergeCell ref="A8:F8"/>
    <mergeCell ref="A9:F9"/>
    <mergeCell ref="A10:F10"/>
    <mergeCell ref="A7:E7"/>
    <mergeCell ref="A1:F1"/>
    <mergeCell ref="A2:F2"/>
    <mergeCell ref="A3:E3"/>
    <mergeCell ref="A4:G4"/>
    <mergeCell ref="B12:E12"/>
    <mergeCell ref="B13:E13"/>
    <mergeCell ref="B14:E14"/>
    <mergeCell ref="B15:E15"/>
    <mergeCell ref="B20:E20"/>
    <mergeCell ref="B22:E22"/>
    <mergeCell ref="B17:E17"/>
    <mergeCell ref="B18:E18"/>
    <mergeCell ref="B19:E19"/>
    <mergeCell ref="B21:E21"/>
  </mergeCells>
  <printOptions/>
  <pageMargins left="1.1811023622047245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4" sqref="A4:G4"/>
    </sheetView>
  </sheetViews>
  <sheetFormatPr defaultColWidth="9.00390625" defaultRowHeight="12.75"/>
  <cols>
    <col min="2" max="2" width="37.625" style="0" customWidth="1"/>
    <col min="3" max="3" width="39.25390625" style="0" customWidth="1"/>
    <col min="4" max="7" width="9.125" style="0" hidden="1" customWidth="1"/>
  </cols>
  <sheetData>
    <row r="1" spans="1:3" ht="15.75">
      <c r="A1" s="87" t="s">
        <v>239</v>
      </c>
      <c r="B1" s="87"/>
      <c r="C1" s="87"/>
    </row>
    <row r="2" spans="1:3" ht="15.75">
      <c r="A2" s="87" t="s">
        <v>47</v>
      </c>
      <c r="B2" s="87"/>
      <c r="C2" s="87"/>
    </row>
    <row r="3" spans="1:3" ht="15.75">
      <c r="A3" s="87" t="s">
        <v>48</v>
      </c>
      <c r="B3" s="87"/>
      <c r="C3" s="87"/>
    </row>
    <row r="4" spans="1:7" ht="15.75">
      <c r="A4" s="87" t="s">
        <v>380</v>
      </c>
      <c r="B4" s="87"/>
      <c r="C4" s="87"/>
      <c r="D4" s="87"/>
      <c r="E4" s="87"/>
      <c r="F4" s="87"/>
      <c r="G4" s="87"/>
    </row>
    <row r="5" spans="1:3" ht="15.75">
      <c r="A5" s="1"/>
      <c r="B5" s="1"/>
      <c r="C5" s="1"/>
    </row>
    <row r="6" spans="1:3" ht="15.75">
      <c r="A6" s="90" t="s">
        <v>358</v>
      </c>
      <c r="B6" s="90"/>
      <c r="C6" s="90"/>
    </row>
    <row r="7" spans="1:3" ht="15.75">
      <c r="A7" s="106" t="s">
        <v>359</v>
      </c>
      <c r="B7" s="106"/>
      <c r="C7" s="106"/>
    </row>
    <row r="8" spans="1:3" ht="15.75">
      <c r="A8" s="90" t="s">
        <v>335</v>
      </c>
      <c r="B8" s="90"/>
      <c r="C8" s="90"/>
    </row>
    <row r="9" spans="1:3" ht="15.75">
      <c r="A9" s="90" t="s">
        <v>334</v>
      </c>
      <c r="B9" s="90"/>
      <c r="C9" s="90"/>
    </row>
    <row r="10" spans="1:3" ht="15.75">
      <c r="A10" s="1"/>
      <c r="B10" s="1"/>
      <c r="C10" s="1"/>
    </row>
    <row r="11" spans="1:3" ht="63">
      <c r="A11" s="64" t="s">
        <v>241</v>
      </c>
      <c r="B11" s="64" t="s">
        <v>143</v>
      </c>
      <c r="C11" s="25" t="s">
        <v>242</v>
      </c>
    </row>
    <row r="12" spans="1:3" ht="29.25" customHeight="1">
      <c r="A12" s="116" t="s">
        <v>360</v>
      </c>
      <c r="B12" s="116"/>
      <c r="C12" s="116"/>
    </row>
    <row r="13" spans="1:3" ht="65.25" customHeight="1">
      <c r="A13" s="99" t="s">
        <v>114</v>
      </c>
      <c r="B13" s="91" t="s">
        <v>361</v>
      </c>
      <c r="C13" s="92" t="s">
        <v>362</v>
      </c>
    </row>
    <row r="14" spans="1:3" ht="12.75">
      <c r="A14" s="99"/>
      <c r="B14" s="91"/>
      <c r="C14" s="92"/>
    </row>
    <row r="15" spans="1:3" ht="65.25" customHeight="1">
      <c r="A15" s="99" t="s">
        <v>114</v>
      </c>
      <c r="B15" s="91" t="s">
        <v>363</v>
      </c>
      <c r="C15" s="92" t="s">
        <v>364</v>
      </c>
    </row>
    <row r="16" spans="1:3" ht="12.75">
      <c r="A16" s="99"/>
      <c r="B16" s="91"/>
      <c r="C16" s="92"/>
    </row>
  </sheetData>
  <mergeCells count="15">
    <mergeCell ref="A1:C1"/>
    <mergeCell ref="A2:C2"/>
    <mergeCell ref="A3:C3"/>
    <mergeCell ref="A4:G4"/>
    <mergeCell ref="A6:C6"/>
    <mergeCell ref="A7:C7"/>
    <mergeCell ref="A8:C8"/>
    <mergeCell ref="A9:C9"/>
    <mergeCell ref="A15:A16"/>
    <mergeCell ref="B15:B16"/>
    <mergeCell ref="C15:C16"/>
    <mergeCell ref="A12:C12"/>
    <mergeCell ref="A13:A14"/>
    <mergeCell ref="B13:B14"/>
    <mergeCell ref="C13:C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1">
      <selection activeCell="A4" sqref="A4:G4"/>
    </sheetView>
  </sheetViews>
  <sheetFormatPr defaultColWidth="9.00390625" defaultRowHeight="12.75"/>
  <cols>
    <col min="2" max="2" width="24.75390625" style="0" customWidth="1"/>
    <col min="3" max="3" width="46.75390625" style="0" customWidth="1"/>
    <col min="4" max="4" width="0.37109375" style="0" customWidth="1"/>
    <col min="5" max="7" width="9.125" style="0" hidden="1" customWidth="1"/>
  </cols>
  <sheetData>
    <row r="1" spans="1:3" ht="15.75">
      <c r="A1" s="87" t="s">
        <v>357</v>
      </c>
      <c r="B1" s="87"/>
      <c r="C1" s="87"/>
    </row>
    <row r="2" spans="1:3" ht="15.75">
      <c r="A2" s="87" t="s">
        <v>47</v>
      </c>
      <c r="B2" s="87"/>
      <c r="C2" s="87"/>
    </row>
    <row r="3" spans="1:3" ht="15.75">
      <c r="A3" s="87" t="s">
        <v>48</v>
      </c>
      <c r="B3" s="87"/>
      <c r="C3" s="87"/>
    </row>
    <row r="4" spans="1:7" ht="15.75">
      <c r="A4" s="87" t="s">
        <v>380</v>
      </c>
      <c r="B4" s="87"/>
      <c r="C4" s="87"/>
      <c r="D4" s="87"/>
      <c r="E4" s="87"/>
      <c r="F4" s="87"/>
      <c r="G4" s="87"/>
    </row>
    <row r="6" spans="1:3" ht="27.75" customHeight="1">
      <c r="A6" s="115" t="s">
        <v>332</v>
      </c>
      <c r="B6" s="90"/>
      <c r="C6" s="90"/>
    </row>
    <row r="7" spans="1:3" ht="12.75" customHeight="1">
      <c r="A7" s="115" t="s">
        <v>333</v>
      </c>
      <c r="B7" s="115"/>
      <c r="C7" s="115"/>
    </row>
    <row r="8" spans="1:3" ht="15.75">
      <c r="A8" s="90" t="s">
        <v>335</v>
      </c>
      <c r="B8" s="90"/>
      <c r="C8" s="90"/>
    </row>
    <row r="9" spans="1:3" ht="15.75">
      <c r="A9" s="90" t="s">
        <v>334</v>
      </c>
      <c r="B9" s="90"/>
      <c r="C9" s="90"/>
    </row>
    <row r="11" ht="15.75">
      <c r="C11" s="35" t="s">
        <v>240</v>
      </c>
    </row>
    <row r="12" spans="1:3" ht="56.25" customHeight="1">
      <c r="A12" s="18" t="s">
        <v>241</v>
      </c>
      <c r="B12" s="18" t="s">
        <v>143</v>
      </c>
      <c r="C12" s="18" t="s">
        <v>242</v>
      </c>
    </row>
    <row r="13" spans="1:3" ht="32.25" customHeight="1">
      <c r="A13" s="117" t="s">
        <v>243</v>
      </c>
      <c r="B13" s="117"/>
      <c r="C13" s="117"/>
    </row>
    <row r="14" spans="1:3" ht="94.5">
      <c r="A14" s="77" t="s">
        <v>114</v>
      </c>
      <c r="B14" s="42" t="s">
        <v>336</v>
      </c>
      <c r="C14" s="42" t="s">
        <v>337</v>
      </c>
    </row>
    <row r="15" spans="1:3" ht="63">
      <c r="A15" s="77" t="s">
        <v>114</v>
      </c>
      <c r="B15" s="42" t="s">
        <v>244</v>
      </c>
      <c r="C15" s="42" t="s">
        <v>245</v>
      </c>
    </row>
    <row r="16" spans="1:3" ht="110.25">
      <c r="A16" s="77" t="s">
        <v>114</v>
      </c>
      <c r="B16" s="42" t="s">
        <v>338</v>
      </c>
      <c r="C16" s="42" t="s">
        <v>246</v>
      </c>
    </row>
    <row r="17" spans="1:3" ht="110.25">
      <c r="A17" s="77" t="s">
        <v>114</v>
      </c>
      <c r="B17" s="42" t="s">
        <v>247</v>
      </c>
      <c r="C17" s="42" t="s">
        <v>248</v>
      </c>
    </row>
    <row r="18" spans="1:3" ht="94.5">
      <c r="A18" s="77" t="s">
        <v>114</v>
      </c>
      <c r="B18" s="42" t="s">
        <v>249</v>
      </c>
      <c r="C18" s="42" t="s">
        <v>250</v>
      </c>
    </row>
    <row r="19" spans="1:3" ht="78.75">
      <c r="A19" s="77" t="s">
        <v>114</v>
      </c>
      <c r="B19" s="42" t="s">
        <v>251</v>
      </c>
      <c r="C19" s="42" t="s">
        <v>252</v>
      </c>
    </row>
    <row r="20" spans="1:3" ht="47.25">
      <c r="A20" s="77" t="s">
        <v>114</v>
      </c>
      <c r="B20" s="42" t="s">
        <v>253</v>
      </c>
      <c r="C20" s="42" t="s">
        <v>254</v>
      </c>
    </row>
    <row r="21" spans="1:3" ht="110.25">
      <c r="A21" s="77" t="s">
        <v>114</v>
      </c>
      <c r="B21" s="42" t="s">
        <v>255</v>
      </c>
      <c r="C21" s="42" t="s">
        <v>256</v>
      </c>
    </row>
    <row r="22" spans="1:3" ht="47.25">
      <c r="A22" s="77" t="s">
        <v>114</v>
      </c>
      <c r="B22" s="42" t="s">
        <v>339</v>
      </c>
      <c r="C22" s="42" t="s">
        <v>340</v>
      </c>
    </row>
    <row r="23" spans="1:3" ht="31.5">
      <c r="A23" s="77" t="s">
        <v>114</v>
      </c>
      <c r="B23" s="42" t="s">
        <v>342</v>
      </c>
      <c r="C23" s="58" t="s">
        <v>341</v>
      </c>
    </row>
    <row r="24" spans="1:3" ht="31.5">
      <c r="A24" s="77" t="s">
        <v>114</v>
      </c>
      <c r="B24" s="42" t="s">
        <v>257</v>
      </c>
      <c r="C24" s="42" t="s">
        <v>258</v>
      </c>
    </row>
    <row r="25" spans="1:3" ht="116.25" customHeight="1">
      <c r="A25" s="77" t="s">
        <v>114</v>
      </c>
      <c r="B25" s="42" t="s">
        <v>344</v>
      </c>
      <c r="C25" s="42" t="s">
        <v>343</v>
      </c>
    </row>
    <row r="26" spans="1:3" ht="126">
      <c r="A26" s="77" t="s">
        <v>114</v>
      </c>
      <c r="B26" s="42" t="s">
        <v>346</v>
      </c>
      <c r="C26" s="42" t="s">
        <v>345</v>
      </c>
    </row>
    <row r="27" spans="1:3" ht="126">
      <c r="A27" s="77" t="s">
        <v>114</v>
      </c>
      <c r="B27" s="42" t="s">
        <v>349</v>
      </c>
      <c r="C27" s="42" t="s">
        <v>347</v>
      </c>
    </row>
    <row r="28" spans="1:3" ht="126">
      <c r="A28" s="77" t="s">
        <v>114</v>
      </c>
      <c r="B28" s="42" t="s">
        <v>350</v>
      </c>
      <c r="C28" s="42" t="s">
        <v>348</v>
      </c>
    </row>
    <row r="29" spans="1:3" ht="63">
      <c r="A29" s="77" t="s">
        <v>114</v>
      </c>
      <c r="B29" s="42" t="s">
        <v>351</v>
      </c>
      <c r="C29" s="42" t="s">
        <v>175</v>
      </c>
    </row>
    <row r="30" spans="1:3" ht="78.75">
      <c r="A30" s="77" t="s">
        <v>114</v>
      </c>
      <c r="B30" s="42" t="s">
        <v>352</v>
      </c>
      <c r="C30" s="42" t="s">
        <v>259</v>
      </c>
    </row>
    <row r="31" spans="1:3" ht="47.25">
      <c r="A31" s="77" t="s">
        <v>114</v>
      </c>
      <c r="B31" s="42" t="s">
        <v>260</v>
      </c>
      <c r="C31" s="42" t="s">
        <v>261</v>
      </c>
    </row>
    <row r="32" spans="1:3" ht="47.25">
      <c r="A32" s="77" t="s">
        <v>114</v>
      </c>
      <c r="B32" s="42" t="s">
        <v>262</v>
      </c>
      <c r="C32" s="42" t="s">
        <v>263</v>
      </c>
    </row>
    <row r="33" spans="1:3" ht="78.75">
      <c r="A33" s="77" t="s">
        <v>114</v>
      </c>
      <c r="B33" s="42" t="s">
        <v>264</v>
      </c>
      <c r="C33" s="42" t="s">
        <v>265</v>
      </c>
    </row>
    <row r="34" spans="1:3" ht="63">
      <c r="A34" s="77" t="s">
        <v>114</v>
      </c>
      <c r="B34" s="42" t="s">
        <v>353</v>
      </c>
      <c r="C34" s="42" t="s">
        <v>266</v>
      </c>
    </row>
    <row r="35" spans="1:3" ht="63">
      <c r="A35" s="77" t="s">
        <v>114</v>
      </c>
      <c r="B35" s="42" t="s">
        <v>267</v>
      </c>
      <c r="C35" s="42" t="s">
        <v>268</v>
      </c>
    </row>
    <row r="36" spans="1:3" ht="78.75">
      <c r="A36" s="77" t="s">
        <v>114</v>
      </c>
      <c r="B36" s="42" t="s">
        <v>269</v>
      </c>
      <c r="C36" s="42" t="s">
        <v>270</v>
      </c>
    </row>
    <row r="37" spans="1:3" ht="63">
      <c r="A37" s="77" t="s">
        <v>114</v>
      </c>
      <c r="B37" s="42" t="s">
        <v>271</v>
      </c>
      <c r="C37" s="42" t="s">
        <v>272</v>
      </c>
    </row>
    <row r="38" spans="1:3" ht="47.25">
      <c r="A38" s="77" t="s">
        <v>114</v>
      </c>
      <c r="B38" s="42" t="s">
        <v>273</v>
      </c>
      <c r="C38" s="42" t="s">
        <v>177</v>
      </c>
    </row>
    <row r="39" spans="1:3" ht="31.5">
      <c r="A39" s="77" t="s">
        <v>114</v>
      </c>
      <c r="B39" s="42" t="s">
        <v>274</v>
      </c>
      <c r="C39" s="42" t="s">
        <v>275</v>
      </c>
    </row>
    <row r="40" spans="1:3" ht="94.5">
      <c r="A40" s="77" t="s">
        <v>114</v>
      </c>
      <c r="B40" s="42" t="s">
        <v>276</v>
      </c>
      <c r="C40" s="42" t="s">
        <v>277</v>
      </c>
    </row>
    <row r="41" spans="1:3" ht="31.5">
      <c r="A41" s="77" t="s">
        <v>114</v>
      </c>
      <c r="B41" s="42" t="s">
        <v>278</v>
      </c>
      <c r="C41" s="42" t="s">
        <v>279</v>
      </c>
    </row>
    <row r="42" spans="1:3" ht="31.5">
      <c r="A42" s="77" t="s">
        <v>114</v>
      </c>
      <c r="B42" s="42" t="s">
        <v>280</v>
      </c>
      <c r="C42" s="42" t="s">
        <v>281</v>
      </c>
    </row>
    <row r="43" spans="1:3" ht="47.25">
      <c r="A43" s="77" t="s">
        <v>114</v>
      </c>
      <c r="B43" s="42" t="s">
        <v>282</v>
      </c>
      <c r="C43" s="42" t="s">
        <v>283</v>
      </c>
    </row>
    <row r="44" spans="1:3" ht="94.5">
      <c r="A44" s="77" t="s">
        <v>114</v>
      </c>
      <c r="B44" s="42" t="s">
        <v>284</v>
      </c>
      <c r="C44" s="42" t="s">
        <v>285</v>
      </c>
    </row>
    <row r="45" spans="1:3" ht="47.25">
      <c r="A45" s="77" t="s">
        <v>114</v>
      </c>
      <c r="B45" s="42" t="s">
        <v>286</v>
      </c>
      <c r="C45" s="42" t="s">
        <v>287</v>
      </c>
    </row>
    <row r="46" spans="1:3" ht="31.5">
      <c r="A46" s="77" t="s">
        <v>114</v>
      </c>
      <c r="B46" s="42" t="s">
        <v>288</v>
      </c>
      <c r="C46" s="42" t="s">
        <v>289</v>
      </c>
    </row>
    <row r="47" spans="1:3" ht="63">
      <c r="A47" s="77" t="s">
        <v>114</v>
      </c>
      <c r="B47" s="42" t="s">
        <v>290</v>
      </c>
      <c r="C47" s="42" t="s">
        <v>291</v>
      </c>
    </row>
    <row r="48" spans="1:3" ht="47.25">
      <c r="A48" s="77" t="s">
        <v>114</v>
      </c>
      <c r="B48" s="42" t="s">
        <v>292</v>
      </c>
      <c r="C48" s="42" t="s">
        <v>293</v>
      </c>
    </row>
    <row r="49" spans="1:3" ht="78.75">
      <c r="A49" s="77" t="s">
        <v>114</v>
      </c>
      <c r="B49" s="42" t="s">
        <v>294</v>
      </c>
      <c r="C49" s="42" t="s">
        <v>295</v>
      </c>
    </row>
    <row r="50" spans="1:3" ht="63">
      <c r="A50" s="77" t="s">
        <v>114</v>
      </c>
      <c r="B50" s="42" t="s">
        <v>296</v>
      </c>
      <c r="C50" s="42" t="s">
        <v>297</v>
      </c>
    </row>
    <row r="51" spans="1:3" ht="110.25">
      <c r="A51" s="77" t="s">
        <v>114</v>
      </c>
      <c r="B51" s="42" t="s">
        <v>298</v>
      </c>
      <c r="C51" s="42" t="s">
        <v>299</v>
      </c>
    </row>
    <row r="52" spans="1:3" ht="110.25">
      <c r="A52" s="77" t="s">
        <v>114</v>
      </c>
      <c r="B52" s="42" t="s">
        <v>300</v>
      </c>
      <c r="C52" s="42" t="s">
        <v>301</v>
      </c>
    </row>
    <row r="53" spans="1:3" ht="129.75" customHeight="1">
      <c r="A53" s="77" t="s">
        <v>114</v>
      </c>
      <c r="B53" s="42" t="s">
        <v>302</v>
      </c>
      <c r="C53" s="42" t="s">
        <v>303</v>
      </c>
    </row>
    <row r="54" spans="1:3" ht="63">
      <c r="A54" s="77" t="s">
        <v>114</v>
      </c>
      <c r="B54" s="42" t="s">
        <v>304</v>
      </c>
      <c r="C54" s="42" t="s">
        <v>305</v>
      </c>
    </row>
    <row r="55" spans="1:3" ht="63">
      <c r="A55" s="77" t="s">
        <v>114</v>
      </c>
      <c r="B55" s="42" t="s">
        <v>306</v>
      </c>
      <c r="C55" s="42" t="s">
        <v>307</v>
      </c>
    </row>
    <row r="56" spans="1:3" ht="94.5">
      <c r="A56" s="77" t="s">
        <v>114</v>
      </c>
      <c r="B56" s="42" t="s">
        <v>308</v>
      </c>
      <c r="C56" s="42" t="s">
        <v>309</v>
      </c>
    </row>
    <row r="57" spans="1:3" ht="47.25">
      <c r="A57" s="77" t="s">
        <v>114</v>
      </c>
      <c r="B57" s="42" t="s">
        <v>310</v>
      </c>
      <c r="C57" s="42" t="s">
        <v>311</v>
      </c>
    </row>
    <row r="58" spans="1:3" ht="15.75">
      <c r="A58" s="77" t="s">
        <v>114</v>
      </c>
      <c r="B58" s="42" t="s">
        <v>312</v>
      </c>
      <c r="C58" s="42" t="s">
        <v>313</v>
      </c>
    </row>
    <row r="59" spans="1:3" ht="63">
      <c r="A59" s="77" t="s">
        <v>114</v>
      </c>
      <c r="B59" s="42" t="s">
        <v>314</v>
      </c>
      <c r="C59" s="42" t="s">
        <v>315</v>
      </c>
    </row>
    <row r="60" spans="1:3" ht="47.25">
      <c r="A60" s="77" t="s">
        <v>114</v>
      </c>
      <c r="B60" s="42" t="s">
        <v>316</v>
      </c>
      <c r="C60" s="42" t="s">
        <v>317</v>
      </c>
    </row>
    <row r="61" spans="1:3" ht="15.75">
      <c r="A61" s="77" t="s">
        <v>114</v>
      </c>
      <c r="B61" s="42" t="s">
        <v>318</v>
      </c>
      <c r="C61" s="42" t="s">
        <v>319</v>
      </c>
    </row>
    <row r="62" spans="1:3" ht="78.75">
      <c r="A62" s="77" t="s">
        <v>114</v>
      </c>
      <c r="B62" s="42" t="s">
        <v>320</v>
      </c>
      <c r="C62" s="42" t="s">
        <v>321</v>
      </c>
    </row>
    <row r="63" spans="1:3" ht="110.25">
      <c r="A63" s="77" t="s">
        <v>114</v>
      </c>
      <c r="B63" s="42" t="s">
        <v>322</v>
      </c>
      <c r="C63" s="78" t="s">
        <v>323</v>
      </c>
    </row>
    <row r="64" spans="1:3" ht="31.5">
      <c r="A64" s="77" t="s">
        <v>114</v>
      </c>
      <c r="B64" s="42" t="s">
        <v>324</v>
      </c>
      <c r="C64" s="42" t="s">
        <v>325</v>
      </c>
    </row>
    <row r="65" spans="1:3" ht="31.5">
      <c r="A65" s="77" t="s">
        <v>114</v>
      </c>
      <c r="B65" s="42" t="s">
        <v>326</v>
      </c>
      <c r="C65" s="42" t="s">
        <v>163</v>
      </c>
    </row>
    <row r="66" spans="1:3" ht="126">
      <c r="A66" s="77" t="s">
        <v>114</v>
      </c>
      <c r="B66" s="42" t="s">
        <v>327</v>
      </c>
      <c r="C66" s="42" t="s">
        <v>328</v>
      </c>
    </row>
    <row r="67" spans="1:3" ht="78.75">
      <c r="A67" s="77" t="s">
        <v>114</v>
      </c>
      <c r="B67" s="42" t="s">
        <v>354</v>
      </c>
      <c r="C67" s="42" t="s">
        <v>329</v>
      </c>
    </row>
    <row r="68" spans="1:3" ht="63">
      <c r="A68" s="77" t="s">
        <v>114</v>
      </c>
      <c r="B68" s="42" t="s">
        <v>330</v>
      </c>
      <c r="C68" s="42" t="s">
        <v>331</v>
      </c>
    </row>
  </sheetData>
  <mergeCells count="9">
    <mergeCell ref="A1:C1"/>
    <mergeCell ref="A2:C2"/>
    <mergeCell ref="A3:C3"/>
    <mergeCell ref="A4:G4"/>
    <mergeCell ref="A13:C13"/>
    <mergeCell ref="A7:C7"/>
    <mergeCell ref="A6:C6"/>
    <mergeCell ref="A8:C8"/>
    <mergeCell ref="A9:C9"/>
  </mergeCells>
  <printOptions/>
  <pageMargins left="1.1811023622047245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4" sqref="A4:D4"/>
    </sheetView>
  </sheetViews>
  <sheetFormatPr defaultColWidth="9.00390625" defaultRowHeight="12.75"/>
  <cols>
    <col min="1" max="1" width="25.625" style="0" customWidth="1"/>
    <col min="2" max="2" width="28.375" style="0" customWidth="1"/>
    <col min="3" max="3" width="16.75390625" style="0" customWidth="1"/>
    <col min="4" max="4" width="15.25390625" style="0" customWidth="1"/>
  </cols>
  <sheetData>
    <row r="1" spans="1:4" ht="15.75">
      <c r="A1" s="87" t="s">
        <v>179</v>
      </c>
      <c r="B1" s="87"/>
      <c r="C1" s="87"/>
      <c r="D1" s="87"/>
    </row>
    <row r="2" spans="1:4" ht="15.75">
      <c r="A2" s="87" t="s">
        <v>47</v>
      </c>
      <c r="B2" s="87"/>
      <c r="C2" s="87"/>
      <c r="D2" s="87"/>
    </row>
    <row r="3" spans="1:4" ht="15.75">
      <c r="A3" s="87" t="s">
        <v>48</v>
      </c>
      <c r="B3" s="87"/>
      <c r="C3" s="87"/>
      <c r="D3" s="87"/>
    </row>
    <row r="4" spans="1:4" ht="15.75">
      <c r="A4" s="87" t="s">
        <v>381</v>
      </c>
      <c r="B4" s="87"/>
      <c r="C4" s="87"/>
      <c r="D4" s="87"/>
    </row>
    <row r="5" spans="1:4" ht="15.75">
      <c r="A5" s="90"/>
      <c r="B5" s="90"/>
      <c r="C5" s="90"/>
      <c r="D5" s="90"/>
    </row>
    <row r="6" spans="1:4" ht="15.75">
      <c r="A6" s="89" t="s">
        <v>166</v>
      </c>
      <c r="B6" s="89"/>
      <c r="C6" s="89"/>
      <c r="D6" s="89"/>
    </row>
    <row r="7" spans="1:4" ht="15.75">
      <c r="A7" s="90" t="s">
        <v>167</v>
      </c>
      <c r="B7" s="90"/>
      <c r="C7" s="90"/>
      <c r="D7" s="90"/>
    </row>
    <row r="8" spans="1:4" ht="15.75">
      <c r="A8" s="90" t="s">
        <v>182</v>
      </c>
      <c r="B8" s="90"/>
      <c r="C8" s="90"/>
      <c r="D8" s="90"/>
    </row>
    <row r="9" spans="1:4" ht="15.75">
      <c r="A9" s="1"/>
      <c r="B9" s="1"/>
      <c r="C9" s="1"/>
      <c r="D9" s="1"/>
    </row>
    <row r="10" spans="1:4" ht="39" customHeight="1">
      <c r="A10" s="91" t="s">
        <v>143</v>
      </c>
      <c r="B10" s="92" t="s">
        <v>139</v>
      </c>
      <c r="C10" s="51" t="s">
        <v>180</v>
      </c>
      <c r="D10" s="51" t="s">
        <v>181</v>
      </c>
    </row>
    <row r="11" spans="1:4" ht="12.75" customHeight="1">
      <c r="A11" s="91"/>
      <c r="B11" s="92"/>
      <c r="C11" s="52"/>
      <c r="D11" s="50"/>
    </row>
    <row r="12" spans="1:4" ht="15.75" customHeight="1">
      <c r="A12" s="99" t="s">
        <v>169</v>
      </c>
      <c r="B12" s="92" t="s">
        <v>170</v>
      </c>
      <c r="C12" s="101">
        <v>14751.5</v>
      </c>
      <c r="D12" s="100">
        <v>11772</v>
      </c>
    </row>
    <row r="13" spans="1:4" ht="15.75" customHeight="1">
      <c r="A13" s="99"/>
      <c r="B13" s="92"/>
      <c r="C13" s="102"/>
      <c r="D13" s="100"/>
    </row>
    <row r="14" spans="1:4" ht="15.75" customHeight="1">
      <c r="A14" s="95"/>
      <c r="B14" s="96" t="s">
        <v>171</v>
      </c>
      <c r="C14" s="103">
        <f>C12</f>
        <v>14751.5</v>
      </c>
      <c r="D14" s="97">
        <f>D12</f>
        <v>11772</v>
      </c>
    </row>
    <row r="15" spans="1:4" ht="15.75" customHeight="1">
      <c r="A15" s="95"/>
      <c r="B15" s="96"/>
      <c r="C15" s="104"/>
      <c r="D15" s="98"/>
    </row>
  </sheetData>
  <mergeCells count="18">
    <mergeCell ref="A1:D1"/>
    <mergeCell ref="A2:D2"/>
    <mergeCell ref="A3:D3"/>
    <mergeCell ref="A4:D4"/>
    <mergeCell ref="A5:D5"/>
    <mergeCell ref="A6:D6"/>
    <mergeCell ref="A7:D7"/>
    <mergeCell ref="A8:D8"/>
    <mergeCell ref="A10:A11"/>
    <mergeCell ref="B10:B11"/>
    <mergeCell ref="A12:A13"/>
    <mergeCell ref="B12:B13"/>
    <mergeCell ref="A14:A15"/>
    <mergeCell ref="B14:B15"/>
    <mergeCell ref="D14:D15"/>
    <mergeCell ref="C12:C13"/>
    <mergeCell ref="C14:C15"/>
    <mergeCell ref="D12:D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A4" sqref="A4:D4"/>
    </sheetView>
  </sheetViews>
  <sheetFormatPr defaultColWidth="9.00390625" defaultRowHeight="12.75"/>
  <cols>
    <col min="1" max="1" width="21.375" style="0" customWidth="1"/>
    <col min="2" max="2" width="44.00390625" style="0" customWidth="1"/>
    <col min="3" max="3" width="12.375" style="0" customWidth="1"/>
    <col min="4" max="4" width="9.125" style="0" hidden="1" customWidth="1"/>
  </cols>
  <sheetData>
    <row r="1" spans="1:5" ht="15.75">
      <c r="A1" s="87" t="s">
        <v>142</v>
      </c>
      <c r="B1" s="87"/>
      <c r="C1" s="87"/>
      <c r="D1" s="8"/>
      <c r="E1" s="8"/>
    </row>
    <row r="2" spans="1:5" ht="15.75">
      <c r="A2" s="87" t="s">
        <v>47</v>
      </c>
      <c r="B2" s="87"/>
      <c r="C2" s="87"/>
      <c r="D2" s="8"/>
      <c r="E2" s="8"/>
    </row>
    <row r="3" spans="1:5" ht="15.75">
      <c r="A3" s="87" t="s">
        <v>48</v>
      </c>
      <c r="B3" s="87"/>
      <c r="C3" s="87"/>
      <c r="D3" s="8"/>
      <c r="E3" s="8"/>
    </row>
    <row r="4" spans="1:5" ht="15.75">
      <c r="A4" s="87" t="s">
        <v>381</v>
      </c>
      <c r="B4" s="87"/>
      <c r="C4" s="87"/>
      <c r="D4" s="87"/>
      <c r="E4" s="8"/>
    </row>
    <row r="5" spans="1:5" ht="15.75">
      <c r="A5" s="8"/>
      <c r="B5" s="8"/>
      <c r="C5" s="8"/>
      <c r="D5" s="8"/>
      <c r="E5" s="8"/>
    </row>
    <row r="6" spans="1:3" ht="15.75">
      <c r="A6" s="90" t="s">
        <v>144</v>
      </c>
      <c r="B6" s="90"/>
      <c r="C6" s="90"/>
    </row>
    <row r="7" spans="1:3" ht="15.75">
      <c r="A7" s="90" t="s">
        <v>173</v>
      </c>
      <c r="B7" s="90"/>
      <c r="C7" s="90"/>
    </row>
    <row r="8" spans="1:3" ht="15.75">
      <c r="A8" s="90"/>
      <c r="B8" s="90"/>
      <c r="C8" s="90"/>
    </row>
    <row r="9" spans="1:3" ht="47.25">
      <c r="A9" s="22" t="s">
        <v>143</v>
      </c>
      <c r="B9" s="22" t="s">
        <v>139</v>
      </c>
      <c r="C9" s="22" t="s">
        <v>178</v>
      </c>
    </row>
    <row r="10" spans="1:3" ht="15.75">
      <c r="A10" s="46">
        <v>10000000000000000</v>
      </c>
      <c r="B10" s="47" t="s">
        <v>144</v>
      </c>
      <c r="C10" s="38">
        <f>C11+C13+C17+C19+C22+C24+C29+C28</f>
        <v>67574.7</v>
      </c>
    </row>
    <row r="11" spans="1:3" ht="15.75">
      <c r="A11" s="39">
        <v>10100000000000000</v>
      </c>
      <c r="B11" s="40" t="s">
        <v>145</v>
      </c>
      <c r="C11" s="38">
        <f>C12</f>
        <v>11097.3</v>
      </c>
    </row>
    <row r="12" spans="1:3" ht="15.75">
      <c r="A12" s="41">
        <v>10102000010000100</v>
      </c>
      <c r="B12" s="42" t="s">
        <v>146</v>
      </c>
      <c r="C12" s="43">
        <v>11097.3</v>
      </c>
    </row>
    <row r="13" spans="1:3" ht="15.75">
      <c r="A13" s="39">
        <v>10600000000000000</v>
      </c>
      <c r="B13" s="40" t="s">
        <v>147</v>
      </c>
      <c r="C13" s="38">
        <f>SUM(C14:C16)</f>
        <v>15285.9</v>
      </c>
    </row>
    <row r="14" spans="1:3" ht="63">
      <c r="A14" s="41">
        <v>10601030100000100</v>
      </c>
      <c r="B14" s="42" t="s">
        <v>148</v>
      </c>
      <c r="C14" s="43">
        <v>489.9</v>
      </c>
    </row>
    <row r="15" spans="1:3" ht="15.75">
      <c r="A15" s="41">
        <v>10604000020000100</v>
      </c>
      <c r="B15" s="42" t="s">
        <v>149</v>
      </c>
      <c r="C15" s="43">
        <v>3096</v>
      </c>
    </row>
    <row r="16" spans="1:3" ht="15.75">
      <c r="A16" s="41">
        <v>10606000000000100</v>
      </c>
      <c r="B16" s="42" t="s">
        <v>150</v>
      </c>
      <c r="C16" s="43">
        <v>11700</v>
      </c>
    </row>
    <row r="17" spans="1:3" ht="15.75">
      <c r="A17" s="39">
        <v>10800000000000000</v>
      </c>
      <c r="B17" s="40" t="s">
        <v>151</v>
      </c>
      <c r="C17" s="38">
        <f>C18</f>
        <v>82</v>
      </c>
    </row>
    <row r="18" spans="1:3" ht="110.25">
      <c r="A18" s="41">
        <v>10804020010000100</v>
      </c>
      <c r="B18" s="42" t="s">
        <v>152</v>
      </c>
      <c r="C18" s="43">
        <v>82</v>
      </c>
    </row>
    <row r="19" spans="1:3" ht="47.25">
      <c r="A19" s="39">
        <v>11100000000000000</v>
      </c>
      <c r="B19" s="40" t="s">
        <v>153</v>
      </c>
      <c r="C19" s="38">
        <f>C20+C21</f>
        <v>17807.4</v>
      </c>
    </row>
    <row r="20" spans="1:3" ht="114" customHeight="1">
      <c r="A20" s="41">
        <v>11105013100000100</v>
      </c>
      <c r="B20" s="42" t="s">
        <v>154</v>
      </c>
      <c r="C20" s="43">
        <v>17657.4</v>
      </c>
    </row>
    <row r="21" spans="1:3" ht="94.5">
      <c r="A21" s="41">
        <v>11109045100000100</v>
      </c>
      <c r="B21" s="42" t="s">
        <v>155</v>
      </c>
      <c r="C21" s="43">
        <v>150</v>
      </c>
    </row>
    <row r="22" spans="1:3" ht="31.5">
      <c r="A22" s="39">
        <v>11301000000000100</v>
      </c>
      <c r="B22" s="40" t="s">
        <v>356</v>
      </c>
      <c r="C22" s="38">
        <f>C23</f>
        <v>397.1</v>
      </c>
    </row>
    <row r="23" spans="1:3" ht="50.25" customHeight="1">
      <c r="A23" s="41">
        <v>11301995100000100</v>
      </c>
      <c r="B23" s="42" t="s">
        <v>355</v>
      </c>
      <c r="C23" s="43">
        <v>397.1</v>
      </c>
    </row>
    <row r="24" spans="1:3" ht="31.5">
      <c r="A24" s="39">
        <v>11400000000000000</v>
      </c>
      <c r="B24" s="40" t="s">
        <v>156</v>
      </c>
      <c r="C24" s="38">
        <f>C25+C27+C26</f>
        <v>21835</v>
      </c>
    </row>
    <row r="25" spans="1:3" ht="63">
      <c r="A25" s="41">
        <v>11406013100000400</v>
      </c>
      <c r="B25" s="42" t="s">
        <v>175</v>
      </c>
      <c r="C25" s="43">
        <v>3050</v>
      </c>
    </row>
    <row r="26" spans="1:3" ht="63">
      <c r="A26" s="41">
        <v>11406025100000400</v>
      </c>
      <c r="B26" s="81" t="s">
        <v>174</v>
      </c>
      <c r="C26" s="43">
        <v>13000</v>
      </c>
    </row>
    <row r="27" spans="1:3" ht="126">
      <c r="A27" s="41">
        <v>11402053100000400</v>
      </c>
      <c r="B27" s="42" t="s">
        <v>157</v>
      </c>
      <c r="C27" s="43">
        <f>4975+60+750</f>
        <v>5785</v>
      </c>
    </row>
    <row r="28" spans="1:3" ht="63">
      <c r="A28" s="53" t="s">
        <v>176</v>
      </c>
      <c r="B28" s="40" t="s">
        <v>177</v>
      </c>
      <c r="C28" s="38">
        <v>70</v>
      </c>
    </row>
    <row r="29" spans="1:3" ht="15.75">
      <c r="A29" s="54">
        <v>11700000000000000</v>
      </c>
      <c r="B29" s="40" t="s">
        <v>158</v>
      </c>
      <c r="C29" s="38">
        <f>C30</f>
        <v>1000</v>
      </c>
    </row>
    <row r="30" spans="1:3" ht="31.5">
      <c r="A30" s="45">
        <v>11705050050000100</v>
      </c>
      <c r="B30" s="42" t="s">
        <v>159</v>
      </c>
      <c r="C30" s="43">
        <v>1000</v>
      </c>
    </row>
    <row r="31" spans="1:3" ht="15.75">
      <c r="A31" s="39">
        <v>20000000000000000</v>
      </c>
      <c r="B31" s="40" t="s">
        <v>160</v>
      </c>
      <c r="C31" s="38">
        <f>C32+C34+C33</f>
        <v>18501.4</v>
      </c>
    </row>
    <row r="32" spans="1:3" ht="63">
      <c r="A32" s="41">
        <v>20201001100000100</v>
      </c>
      <c r="B32" s="42" t="s">
        <v>161</v>
      </c>
      <c r="C32" s="43">
        <v>10575.9</v>
      </c>
    </row>
    <row r="33" spans="1:3" ht="63">
      <c r="A33" s="41">
        <v>20201001100000100</v>
      </c>
      <c r="B33" s="42" t="s">
        <v>162</v>
      </c>
      <c r="C33" s="43">
        <v>5285.7</v>
      </c>
    </row>
    <row r="34" spans="1:3" ht="31.5">
      <c r="A34" s="41">
        <v>20705000100000100</v>
      </c>
      <c r="B34" s="42" t="s">
        <v>163</v>
      </c>
      <c r="C34" s="43">
        <v>2639.8</v>
      </c>
    </row>
    <row r="35" spans="1:3" ht="15.75">
      <c r="A35" s="105" t="s">
        <v>164</v>
      </c>
      <c r="B35" s="105"/>
      <c r="C35" s="38">
        <f>C10+C31</f>
        <v>86076.1</v>
      </c>
    </row>
    <row r="36" spans="1:3" ht="15.75">
      <c r="A36" s="1"/>
      <c r="B36" s="1"/>
      <c r="C36" s="1"/>
    </row>
  </sheetData>
  <mergeCells count="8">
    <mergeCell ref="A35:B35"/>
    <mergeCell ref="A6:C6"/>
    <mergeCell ref="A7:C7"/>
    <mergeCell ref="A8:C8"/>
    <mergeCell ref="A1:C1"/>
    <mergeCell ref="A2:C2"/>
    <mergeCell ref="A3:C3"/>
    <mergeCell ref="A4:D4"/>
  </mergeCells>
  <printOptions/>
  <pageMargins left="1.1811023622047245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A5" sqref="A5"/>
    </sheetView>
  </sheetViews>
  <sheetFormatPr defaultColWidth="9.00390625" defaultRowHeight="12.75"/>
  <cols>
    <col min="1" max="1" width="21.00390625" style="0" customWidth="1"/>
    <col min="2" max="2" width="38.75390625" style="0" customWidth="1"/>
    <col min="3" max="3" width="11.00390625" style="0" customWidth="1"/>
    <col min="4" max="4" width="10.875" style="0" customWidth="1"/>
  </cols>
  <sheetData>
    <row r="1" spans="1:4" ht="15.75">
      <c r="A1" s="87" t="s">
        <v>236</v>
      </c>
      <c r="B1" s="87"/>
      <c r="C1" s="87"/>
      <c r="D1" s="87"/>
    </row>
    <row r="2" spans="1:4" ht="15.75">
      <c r="A2" s="87" t="s">
        <v>47</v>
      </c>
      <c r="B2" s="87"/>
      <c r="C2" s="87"/>
      <c r="D2" s="87"/>
    </row>
    <row r="3" spans="1:4" ht="15.75">
      <c r="A3" s="87" t="s">
        <v>48</v>
      </c>
      <c r="B3" s="87"/>
      <c r="C3" s="87"/>
      <c r="D3" s="87"/>
    </row>
    <row r="4" spans="1:4" ht="15.75">
      <c r="A4" s="87" t="s">
        <v>380</v>
      </c>
      <c r="B4" s="87"/>
      <c r="C4" s="87"/>
      <c r="D4" s="87"/>
    </row>
    <row r="5" spans="1:4" ht="15.75">
      <c r="A5" s="8"/>
      <c r="B5" s="8"/>
      <c r="C5" s="8"/>
      <c r="D5" s="8"/>
    </row>
    <row r="6" spans="1:4" ht="15.75">
      <c r="A6" s="90" t="s">
        <v>144</v>
      </c>
      <c r="B6" s="90"/>
      <c r="C6" s="90"/>
      <c r="D6" s="90"/>
    </row>
    <row r="7" spans="1:4" ht="15.75">
      <c r="A7" s="90" t="s">
        <v>182</v>
      </c>
      <c r="B7" s="90"/>
      <c r="C7" s="90"/>
      <c r="D7" s="90"/>
    </row>
    <row r="9" spans="1:4" ht="48" customHeight="1">
      <c r="A9" s="22" t="s">
        <v>143</v>
      </c>
      <c r="B9" s="22" t="s">
        <v>139</v>
      </c>
      <c r="C9" s="22" t="s">
        <v>184</v>
      </c>
      <c r="D9" s="22" t="s">
        <v>183</v>
      </c>
    </row>
    <row r="10" spans="1:4" ht="15.75">
      <c r="A10" s="46">
        <v>10000000000000000</v>
      </c>
      <c r="B10" s="47" t="s">
        <v>144</v>
      </c>
      <c r="C10" s="38">
        <f>C11+C13+C17+C19+C22+C24+C29+C28</f>
        <v>66466.64</v>
      </c>
      <c r="D10" s="38">
        <f>D11+D13+D17+D19+D22+D24+D29+D28</f>
        <v>73628.004</v>
      </c>
    </row>
    <row r="11" spans="1:4" ht="15" customHeight="1">
      <c r="A11" s="39">
        <v>10100000000000000</v>
      </c>
      <c r="B11" s="40" t="s">
        <v>145</v>
      </c>
      <c r="C11" s="38">
        <f>C12</f>
        <v>12207.03</v>
      </c>
      <c r="D11" s="38">
        <f>D12</f>
        <v>13427.733000000002</v>
      </c>
    </row>
    <row r="12" spans="1:4" ht="15.75" customHeight="1">
      <c r="A12" s="41">
        <v>10102000010000100</v>
      </c>
      <c r="B12" s="42" t="s">
        <v>146</v>
      </c>
      <c r="C12" s="43">
        <f>11097.3*1.1</f>
        <v>12207.03</v>
      </c>
      <c r="D12" s="55">
        <f>C12*1.1</f>
        <v>13427.733000000002</v>
      </c>
    </row>
    <row r="13" spans="1:4" ht="15.75">
      <c r="A13" s="39">
        <v>10600000000000000</v>
      </c>
      <c r="B13" s="40" t="s">
        <v>147</v>
      </c>
      <c r="C13" s="38">
        <f>SUM(C14:C16)</f>
        <v>16621.61</v>
      </c>
      <c r="D13" s="38">
        <f>SUM(D14:D16)</f>
        <v>18745.271</v>
      </c>
    </row>
    <row r="14" spans="1:4" ht="78" customHeight="1">
      <c r="A14" s="41">
        <v>10601030100000100</v>
      </c>
      <c r="B14" s="42" t="s">
        <v>148</v>
      </c>
      <c r="C14" s="43">
        <f>489.9*1.1</f>
        <v>538.89</v>
      </c>
      <c r="D14" s="55">
        <f>C14*1.1</f>
        <v>592.779</v>
      </c>
    </row>
    <row r="15" spans="1:4" ht="15.75">
      <c r="A15" s="41">
        <v>10604000020000100</v>
      </c>
      <c r="B15" s="42" t="s">
        <v>149</v>
      </c>
      <c r="C15" s="43">
        <f>3096*1.07</f>
        <v>3312.7200000000003</v>
      </c>
      <c r="D15" s="55">
        <f>C15*1.1</f>
        <v>3643.9920000000006</v>
      </c>
    </row>
    <row r="16" spans="1:4" ht="15.75">
      <c r="A16" s="41">
        <v>10606000000000100</v>
      </c>
      <c r="B16" s="42" t="s">
        <v>150</v>
      </c>
      <c r="C16" s="43">
        <f>10700*1.1+1000</f>
        <v>12770.000000000002</v>
      </c>
      <c r="D16" s="55">
        <f>C16*1.05+1100</f>
        <v>14508.500000000002</v>
      </c>
    </row>
    <row r="17" spans="1:4" ht="15.75" customHeight="1">
      <c r="A17" s="39">
        <v>10800000000000000</v>
      </c>
      <c r="B17" s="40" t="s">
        <v>151</v>
      </c>
      <c r="C17" s="38">
        <f>C18</f>
        <v>83</v>
      </c>
      <c r="D17" s="38">
        <f>D18</f>
        <v>85</v>
      </c>
    </row>
    <row r="18" spans="1:4" ht="128.25" customHeight="1">
      <c r="A18" s="41">
        <v>10804020010000100</v>
      </c>
      <c r="B18" s="42" t="s">
        <v>152</v>
      </c>
      <c r="C18" s="43">
        <v>83</v>
      </c>
      <c r="D18" s="55">
        <v>85</v>
      </c>
    </row>
    <row r="19" spans="1:4" ht="47.25" customHeight="1">
      <c r="A19" s="39">
        <v>11100000000000000</v>
      </c>
      <c r="B19" s="40" t="s">
        <v>153</v>
      </c>
      <c r="C19" s="38">
        <f>C20+C21</f>
        <v>14170</v>
      </c>
      <c r="D19" s="38">
        <f>D20+D21</f>
        <v>15710</v>
      </c>
    </row>
    <row r="20" spans="1:4" ht="131.25" customHeight="1">
      <c r="A20" s="41">
        <v>11105013100000100</v>
      </c>
      <c r="B20" s="42" t="s">
        <v>154</v>
      </c>
      <c r="C20" s="43">
        <v>14000</v>
      </c>
      <c r="D20" s="55">
        <v>15500</v>
      </c>
    </row>
    <row r="21" spans="1:4" ht="125.25" customHeight="1">
      <c r="A21" s="41">
        <v>11109045100000100</v>
      </c>
      <c r="B21" s="42" t="s">
        <v>155</v>
      </c>
      <c r="C21" s="43">
        <v>170</v>
      </c>
      <c r="D21" s="55">
        <v>210</v>
      </c>
    </row>
    <row r="22" spans="1:4" ht="32.25" customHeight="1">
      <c r="A22" s="39">
        <v>11301000000000100</v>
      </c>
      <c r="B22" s="40" t="s">
        <v>356</v>
      </c>
      <c r="C22" s="38">
        <f>C23</f>
        <v>410</v>
      </c>
      <c r="D22" s="38">
        <f>D23</f>
        <v>430</v>
      </c>
    </row>
    <row r="23" spans="1:4" ht="46.5" customHeight="1">
      <c r="A23" s="41">
        <v>11301995100000100</v>
      </c>
      <c r="B23" s="42" t="s">
        <v>355</v>
      </c>
      <c r="C23" s="43">
        <v>410</v>
      </c>
      <c r="D23" s="55">
        <v>430</v>
      </c>
    </row>
    <row r="24" spans="1:4" ht="33" customHeight="1">
      <c r="A24" s="39">
        <v>11400000000000000</v>
      </c>
      <c r="B24" s="40" t="s">
        <v>156</v>
      </c>
      <c r="C24" s="38">
        <f>C25+C27+C26</f>
        <v>22000</v>
      </c>
      <c r="D24" s="38">
        <f>D25+D27+D26</f>
        <v>24350</v>
      </c>
    </row>
    <row r="25" spans="1:4" ht="82.5" customHeight="1">
      <c r="A25" s="41">
        <v>11406013100000400</v>
      </c>
      <c r="B25" s="42" t="s">
        <v>175</v>
      </c>
      <c r="C25" s="43">
        <v>4500</v>
      </c>
      <c r="D25" s="55">
        <v>5100</v>
      </c>
    </row>
    <row r="26" spans="1:4" ht="95.25" customHeight="1">
      <c r="A26" s="41">
        <v>11406025100000400</v>
      </c>
      <c r="B26" s="56" t="s">
        <v>174</v>
      </c>
      <c r="C26" s="43">
        <v>11000</v>
      </c>
      <c r="D26" s="55">
        <f>C26*1.1</f>
        <v>12100.000000000002</v>
      </c>
    </row>
    <row r="27" spans="1:4" ht="161.25" customHeight="1">
      <c r="A27" s="41">
        <v>11402053100000400</v>
      </c>
      <c r="B27" s="42" t="s">
        <v>157</v>
      </c>
      <c r="C27" s="43">
        <v>6500</v>
      </c>
      <c r="D27" s="55">
        <f>C27*1.1</f>
        <v>7150.000000000001</v>
      </c>
    </row>
    <row r="28" spans="1:4" ht="63.75" customHeight="1">
      <c r="A28" s="53" t="s">
        <v>176</v>
      </c>
      <c r="B28" s="40" t="s">
        <v>177</v>
      </c>
      <c r="C28" s="38">
        <v>75</v>
      </c>
      <c r="D28" s="57">
        <v>80</v>
      </c>
    </row>
    <row r="29" spans="1:4" ht="15.75">
      <c r="A29" s="54">
        <v>11700000000000000</v>
      </c>
      <c r="B29" s="40" t="s">
        <v>158</v>
      </c>
      <c r="C29" s="38">
        <f>C30</f>
        <v>900</v>
      </c>
      <c r="D29" s="38">
        <f>D30</f>
        <v>800</v>
      </c>
    </row>
    <row r="30" spans="1:4" ht="30.75" customHeight="1">
      <c r="A30" s="45">
        <v>11705050050000100</v>
      </c>
      <c r="B30" s="42" t="s">
        <v>159</v>
      </c>
      <c r="C30" s="43">
        <v>900</v>
      </c>
      <c r="D30" s="55">
        <v>800</v>
      </c>
    </row>
    <row r="31" spans="1:4" ht="15.75">
      <c r="A31" s="39">
        <v>20000000000000000</v>
      </c>
      <c r="B31" s="40" t="s">
        <v>160</v>
      </c>
      <c r="C31" s="38">
        <f>C32+C34+C33</f>
        <v>21058.46</v>
      </c>
      <c r="D31" s="38">
        <f>D32+D34+D33</f>
        <v>22884.8546</v>
      </c>
    </row>
    <row r="32" spans="1:4" ht="69" customHeight="1">
      <c r="A32" s="41">
        <v>20201001100000100</v>
      </c>
      <c r="B32" s="42" t="s">
        <v>161</v>
      </c>
      <c r="C32" s="43">
        <f>10575.9*1.05</f>
        <v>11104.695</v>
      </c>
      <c r="D32" s="55">
        <f>C32*1.07</f>
        <v>11882.023650000001</v>
      </c>
    </row>
    <row r="33" spans="1:4" ht="66" customHeight="1">
      <c r="A33" s="41">
        <v>20201001100000100</v>
      </c>
      <c r="B33" s="42" t="s">
        <v>162</v>
      </c>
      <c r="C33" s="43">
        <f>5285.7*1.05</f>
        <v>5549.985</v>
      </c>
      <c r="D33" s="55">
        <f>C33*1.07</f>
        <v>5938.48395</v>
      </c>
    </row>
    <row r="34" spans="1:4" ht="35.25" customHeight="1">
      <c r="A34" s="41">
        <v>20705000100000100</v>
      </c>
      <c r="B34" s="42" t="s">
        <v>163</v>
      </c>
      <c r="C34" s="43">
        <f>2639.8*1.1+500+1000</f>
        <v>4403.780000000001</v>
      </c>
      <c r="D34" s="43">
        <f>C34*1.15</f>
        <v>5064.347000000001</v>
      </c>
    </row>
    <row r="35" spans="1:4" ht="15.75">
      <c r="A35" s="105" t="s">
        <v>164</v>
      </c>
      <c r="B35" s="105"/>
      <c r="C35" s="38">
        <f>C10+C31</f>
        <v>87525.1</v>
      </c>
      <c r="D35" s="38">
        <f>D10+D31</f>
        <v>96512.8586</v>
      </c>
    </row>
  </sheetData>
  <mergeCells count="7">
    <mergeCell ref="A6:D6"/>
    <mergeCell ref="A7:D7"/>
    <mergeCell ref="A35:B35"/>
    <mergeCell ref="A1:D1"/>
    <mergeCell ref="A2:D2"/>
    <mergeCell ref="A3:D3"/>
    <mergeCell ref="A4:D4"/>
  </mergeCells>
  <printOptions/>
  <pageMargins left="1.1811023622047245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4"/>
  <sheetViews>
    <sheetView workbookViewId="0" topLeftCell="B1">
      <selection activeCell="B4" sqref="B4:E4"/>
    </sheetView>
  </sheetViews>
  <sheetFormatPr defaultColWidth="9.00390625" defaultRowHeight="12.75"/>
  <cols>
    <col min="2" max="2" width="23.875" style="0" customWidth="1"/>
    <col min="3" max="3" width="38.75390625" style="0" customWidth="1"/>
    <col min="4" max="4" width="14.75390625" style="0" customWidth="1"/>
    <col min="5" max="5" width="0.2421875" style="0" customWidth="1"/>
  </cols>
  <sheetData>
    <row r="1" spans="2:4" ht="15.75">
      <c r="B1" s="87" t="s">
        <v>210</v>
      </c>
      <c r="C1" s="87"/>
      <c r="D1" s="87"/>
    </row>
    <row r="2" spans="2:4" ht="15.75">
      <c r="B2" s="87" t="s">
        <v>47</v>
      </c>
      <c r="C2" s="87"/>
      <c r="D2" s="87"/>
    </row>
    <row r="3" spans="2:4" ht="15.75">
      <c r="B3" s="87" t="s">
        <v>48</v>
      </c>
      <c r="C3" s="87"/>
      <c r="D3" s="87"/>
    </row>
    <row r="4" spans="2:5" ht="15.75">
      <c r="B4" s="87" t="s">
        <v>381</v>
      </c>
      <c r="C4" s="87"/>
      <c r="D4" s="87"/>
      <c r="E4" s="87"/>
    </row>
    <row r="5" spans="2:4" ht="15.75">
      <c r="B5" s="8"/>
      <c r="C5" s="8"/>
      <c r="D5" s="8"/>
    </row>
    <row r="6" spans="2:4" ht="15.75">
      <c r="B6" s="90" t="s">
        <v>160</v>
      </c>
      <c r="C6" s="90"/>
      <c r="D6" s="90"/>
    </row>
    <row r="7" spans="2:5" ht="14.25" customHeight="1">
      <c r="B7" s="106" t="s">
        <v>365</v>
      </c>
      <c r="C7" s="106"/>
      <c r="D7" s="106"/>
      <c r="E7" s="65"/>
    </row>
    <row r="8" spans="2:4" ht="13.5" customHeight="1">
      <c r="B8" s="106" t="s">
        <v>366</v>
      </c>
      <c r="C8" s="106"/>
      <c r="D8" s="106"/>
    </row>
    <row r="10" spans="2:4" ht="31.5">
      <c r="B10" s="64" t="s">
        <v>368</v>
      </c>
      <c r="C10" s="25" t="s">
        <v>367</v>
      </c>
      <c r="D10" s="18" t="s">
        <v>209</v>
      </c>
    </row>
    <row r="11" spans="2:4" ht="15.75">
      <c r="B11" s="39">
        <v>20000000000000000</v>
      </c>
      <c r="C11" s="40" t="s">
        <v>160</v>
      </c>
      <c r="D11" s="38">
        <f>D12+D14+D13</f>
        <v>18501.4</v>
      </c>
    </row>
    <row r="12" spans="2:4" ht="78.75">
      <c r="B12" s="41">
        <v>20201001100000100</v>
      </c>
      <c r="C12" s="42" t="s">
        <v>161</v>
      </c>
      <c r="D12" s="43">
        <v>10575.9</v>
      </c>
    </row>
    <row r="13" spans="2:4" ht="78.75">
      <c r="B13" s="41">
        <v>20201001100000100</v>
      </c>
      <c r="C13" s="42" t="s">
        <v>162</v>
      </c>
      <c r="D13" s="44">
        <v>5285.7</v>
      </c>
    </row>
    <row r="14" spans="2:4" ht="31.5">
      <c r="B14" s="41">
        <v>20705000100000100</v>
      </c>
      <c r="C14" s="42" t="s">
        <v>163</v>
      </c>
      <c r="D14" s="43">
        <v>2639.8</v>
      </c>
    </row>
  </sheetData>
  <mergeCells count="7">
    <mergeCell ref="B6:D6"/>
    <mergeCell ref="B8:D8"/>
    <mergeCell ref="B7:D7"/>
    <mergeCell ref="B1:D1"/>
    <mergeCell ref="B2:D2"/>
    <mergeCell ref="B3:D3"/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A4" sqref="A4:D4"/>
    </sheetView>
  </sheetViews>
  <sheetFormatPr defaultColWidth="9.00390625" defaultRowHeight="12.75"/>
  <cols>
    <col min="1" max="1" width="20.625" style="0" customWidth="1"/>
    <col min="2" max="2" width="40.25390625" style="0" customWidth="1"/>
    <col min="3" max="3" width="12.25390625" style="0" customWidth="1"/>
    <col min="4" max="4" width="12.125" style="0" customWidth="1"/>
  </cols>
  <sheetData>
    <row r="1" spans="1:4" ht="15.75">
      <c r="A1" s="87" t="s">
        <v>213</v>
      </c>
      <c r="B1" s="87"/>
      <c r="C1" s="87"/>
      <c r="D1" s="87"/>
    </row>
    <row r="2" spans="1:4" ht="15.75">
      <c r="A2" s="87" t="s">
        <v>47</v>
      </c>
      <c r="B2" s="87"/>
      <c r="C2" s="87"/>
      <c r="D2" s="87"/>
    </row>
    <row r="3" spans="1:4" ht="15.75">
      <c r="A3" s="87" t="s">
        <v>48</v>
      </c>
      <c r="B3" s="87"/>
      <c r="C3" s="87"/>
      <c r="D3" s="87"/>
    </row>
    <row r="4" spans="1:4" ht="15.75">
      <c r="A4" s="87" t="s">
        <v>381</v>
      </c>
      <c r="B4" s="87"/>
      <c r="C4" s="87"/>
      <c r="D4" s="87"/>
    </row>
    <row r="5" spans="1:4" ht="15.75">
      <c r="A5" s="8"/>
      <c r="B5" s="8"/>
      <c r="C5" s="8"/>
      <c r="D5" s="8"/>
    </row>
    <row r="6" spans="1:4" ht="15.75">
      <c r="A6" s="90" t="s">
        <v>160</v>
      </c>
      <c r="B6" s="90"/>
      <c r="C6" s="90"/>
      <c r="D6" s="90"/>
    </row>
    <row r="7" spans="1:4" ht="15.75">
      <c r="A7" s="106" t="s">
        <v>365</v>
      </c>
      <c r="B7" s="106"/>
      <c r="C7" s="106"/>
      <c r="D7" s="106"/>
    </row>
    <row r="8" spans="1:4" ht="15.75">
      <c r="A8" s="106" t="s">
        <v>376</v>
      </c>
      <c r="B8" s="106"/>
      <c r="C8" s="106"/>
      <c r="D8" s="106"/>
    </row>
    <row r="10" spans="1:4" ht="47.25">
      <c r="A10" s="64" t="s">
        <v>368</v>
      </c>
      <c r="B10" s="25" t="s">
        <v>367</v>
      </c>
      <c r="C10" s="18" t="s">
        <v>212</v>
      </c>
      <c r="D10" s="18" t="s">
        <v>211</v>
      </c>
    </row>
    <row r="11" spans="1:4" ht="15" customHeight="1">
      <c r="A11" s="39">
        <v>20000000000000000</v>
      </c>
      <c r="B11" s="40" t="s">
        <v>160</v>
      </c>
      <c r="C11" s="38">
        <f>C12+C14+C13</f>
        <v>21058.46</v>
      </c>
      <c r="D11" s="38">
        <f>D12+D14+D13</f>
        <v>22884.8546</v>
      </c>
    </row>
    <row r="12" spans="1:4" ht="63">
      <c r="A12" s="41">
        <v>20201001100000100</v>
      </c>
      <c r="B12" s="42" t="s">
        <v>161</v>
      </c>
      <c r="C12" s="43">
        <f>10575.9*1.05</f>
        <v>11104.695</v>
      </c>
      <c r="D12" s="55">
        <f>C12*1.07</f>
        <v>11882.023650000001</v>
      </c>
    </row>
    <row r="13" spans="1:4" ht="63">
      <c r="A13" s="41">
        <v>20201001100000100</v>
      </c>
      <c r="B13" s="42" t="s">
        <v>162</v>
      </c>
      <c r="C13" s="43">
        <f>5285.7*1.05</f>
        <v>5549.985</v>
      </c>
      <c r="D13" s="55">
        <f>C13*1.07</f>
        <v>5938.48395</v>
      </c>
    </row>
    <row r="14" spans="1:4" ht="31.5">
      <c r="A14" s="41">
        <v>20705000100000100</v>
      </c>
      <c r="B14" s="42" t="s">
        <v>163</v>
      </c>
      <c r="C14" s="43">
        <f>2639.8*1.1+500+1000</f>
        <v>4403.780000000001</v>
      </c>
      <c r="D14" s="43">
        <f>C14*1.15</f>
        <v>5064.347000000001</v>
      </c>
    </row>
  </sheetData>
  <mergeCells count="7">
    <mergeCell ref="A6:D6"/>
    <mergeCell ref="A7:D7"/>
    <mergeCell ref="A8:D8"/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0">
      <selection activeCell="A4" sqref="A4:D4"/>
    </sheetView>
  </sheetViews>
  <sheetFormatPr defaultColWidth="9.00390625" defaultRowHeight="12.75"/>
  <cols>
    <col min="1" max="1" width="45.25390625" style="1" customWidth="1"/>
    <col min="2" max="2" width="9.625" style="1" customWidth="1"/>
    <col min="3" max="3" width="13.125" style="1" customWidth="1"/>
    <col min="4" max="4" width="12.875" style="1" customWidth="1"/>
    <col min="5" max="5" width="2.25390625" style="1" hidden="1" customWidth="1"/>
    <col min="6" max="16384" width="9.125" style="1" customWidth="1"/>
  </cols>
  <sheetData>
    <row r="1" spans="1:5" ht="15.75">
      <c r="A1" s="107" t="s">
        <v>235</v>
      </c>
      <c r="B1" s="108"/>
      <c r="C1" s="108"/>
      <c r="D1" s="108"/>
      <c r="E1" s="108"/>
    </row>
    <row r="2" spans="1:5" ht="17.25" customHeight="1">
      <c r="A2" s="107" t="s">
        <v>4</v>
      </c>
      <c r="B2" s="108"/>
      <c r="C2" s="108"/>
      <c r="D2" s="108"/>
      <c r="E2" s="108"/>
    </row>
    <row r="3" spans="1:5" ht="16.5" customHeight="1">
      <c r="A3" s="107" t="s">
        <v>48</v>
      </c>
      <c r="B3" s="108"/>
      <c r="C3" s="108"/>
      <c r="D3" s="108"/>
      <c r="E3" s="35"/>
    </row>
    <row r="4" spans="1:5" ht="16.5" customHeight="1">
      <c r="A4" s="87" t="s">
        <v>381</v>
      </c>
      <c r="B4" s="87"/>
      <c r="C4" s="87"/>
      <c r="D4" s="87"/>
      <c r="E4" s="35"/>
    </row>
    <row r="5" spans="1:5" ht="14.25" customHeight="1">
      <c r="A5" s="35"/>
      <c r="B5" s="36"/>
      <c r="C5" s="36"/>
      <c r="D5" s="36"/>
      <c r="E5" s="36"/>
    </row>
    <row r="6" spans="1:4" ht="14.25" customHeight="1">
      <c r="A6" s="90" t="s">
        <v>5</v>
      </c>
      <c r="B6" s="88"/>
      <c r="C6" s="88"/>
      <c r="D6" s="88"/>
    </row>
    <row r="7" spans="1:4" ht="14.25" customHeight="1">
      <c r="A7" s="90" t="s">
        <v>46</v>
      </c>
      <c r="B7" s="90"/>
      <c r="C7" s="90"/>
      <c r="D7" s="90"/>
    </row>
    <row r="8" spans="1:4" ht="18" customHeight="1">
      <c r="A8" s="90" t="s">
        <v>238</v>
      </c>
      <c r="B8" s="88"/>
      <c r="C8" s="88"/>
      <c r="D8" s="88"/>
    </row>
    <row r="9" spans="1:5" ht="18" customHeight="1">
      <c r="A9" s="9"/>
      <c r="E9" s="8"/>
    </row>
    <row r="10" spans="1:5" ht="60" customHeight="1">
      <c r="A10" s="2" t="s">
        <v>6</v>
      </c>
      <c r="B10" s="2" t="s">
        <v>137</v>
      </c>
      <c r="C10" s="2" t="s">
        <v>7</v>
      </c>
      <c r="D10" s="7" t="s">
        <v>369</v>
      </c>
      <c r="E10" s="10"/>
    </row>
    <row r="11" spans="1:5" ht="15.75">
      <c r="A11" s="3" t="s">
        <v>8</v>
      </c>
      <c r="B11" s="4" t="s">
        <v>29</v>
      </c>
      <c r="C11" s="4"/>
      <c r="D11" s="33">
        <f>SUM(D12:D15)</f>
        <v>24734.4</v>
      </c>
      <c r="E11" s="11"/>
    </row>
    <row r="12" spans="1:5" ht="60" customHeight="1">
      <c r="A12" s="5" t="s">
        <v>9</v>
      </c>
      <c r="B12" s="6"/>
      <c r="C12" s="6" t="s">
        <v>30</v>
      </c>
      <c r="D12" s="34">
        <f>'прил.8 Ведомственная структура'!F13</f>
        <v>2642</v>
      </c>
      <c r="E12" s="12"/>
    </row>
    <row r="13" spans="1:5" ht="60" customHeight="1">
      <c r="A13" s="5" t="s">
        <v>10</v>
      </c>
      <c r="B13" s="6"/>
      <c r="C13" s="6" t="s">
        <v>31</v>
      </c>
      <c r="D13" s="34">
        <f>'прил.8 Ведомственная структура'!F21</f>
        <v>11354.2</v>
      </c>
      <c r="E13" s="12"/>
    </row>
    <row r="14" spans="1:5" ht="15.75">
      <c r="A14" s="5" t="s">
        <v>11</v>
      </c>
      <c r="B14" s="6"/>
      <c r="C14" s="6" t="s">
        <v>32</v>
      </c>
      <c r="D14" s="34">
        <f>'прил.8 Ведомственная структура'!F32</f>
        <v>500</v>
      </c>
      <c r="E14" s="12"/>
    </row>
    <row r="15" spans="1:5" ht="15.75">
      <c r="A15" s="5" t="s">
        <v>12</v>
      </c>
      <c r="B15" s="6"/>
      <c r="C15" s="6" t="s">
        <v>120</v>
      </c>
      <c r="D15" s="34">
        <f>'прил.8 Ведомственная структура'!F37+'прил.8 Ведомственная структура'!F115</f>
        <v>10238.2</v>
      </c>
      <c r="E15" s="12"/>
    </row>
    <row r="16" spans="1:5" ht="31.5">
      <c r="A16" s="3" t="s">
        <v>13</v>
      </c>
      <c r="B16" s="4" t="s">
        <v>34</v>
      </c>
      <c r="C16" s="4"/>
      <c r="D16" s="33">
        <f>D17</f>
        <v>1135</v>
      </c>
      <c r="E16" s="11"/>
    </row>
    <row r="17" spans="1:5" ht="60.75" customHeight="1">
      <c r="A17" s="5" t="s">
        <v>14</v>
      </c>
      <c r="B17" s="6"/>
      <c r="C17" s="6" t="s">
        <v>33</v>
      </c>
      <c r="D17" s="34">
        <f>'прил.8 Ведомственная структура'!F45</f>
        <v>1135</v>
      </c>
      <c r="E17" s="12"/>
    </row>
    <row r="18" spans="1:5" ht="15.75">
      <c r="A18" s="3" t="s">
        <v>15</v>
      </c>
      <c r="B18" s="4" t="s">
        <v>35</v>
      </c>
      <c r="C18" s="4"/>
      <c r="D18" s="33">
        <f>D19+D20</f>
        <v>5098.8</v>
      </c>
      <c r="E18" s="11"/>
    </row>
    <row r="19" spans="1:5" ht="15.75">
      <c r="A19" s="5" t="s">
        <v>16</v>
      </c>
      <c r="B19" s="6"/>
      <c r="C19" s="6" t="s">
        <v>36</v>
      </c>
      <c r="D19" s="34">
        <f>'прил.8 Ведомственная структура'!F50</f>
        <v>50</v>
      </c>
      <c r="E19" s="12"/>
    </row>
    <row r="20" spans="1:5" ht="15.75" customHeight="1">
      <c r="A20" s="5" t="s">
        <v>17</v>
      </c>
      <c r="B20" s="6"/>
      <c r="C20" s="6" t="s">
        <v>37</v>
      </c>
      <c r="D20" s="34">
        <f>'прил.8 Ведомственная структура'!F54</f>
        <v>5048.8</v>
      </c>
      <c r="E20" s="12"/>
    </row>
    <row r="21" spans="1:5" ht="15.75">
      <c r="A21" s="3" t="s">
        <v>18</v>
      </c>
      <c r="B21" s="4" t="s">
        <v>38</v>
      </c>
      <c r="C21" s="4"/>
      <c r="D21" s="33">
        <f>D22+D23+D24</f>
        <v>40780.4</v>
      </c>
      <c r="E21" s="11"/>
    </row>
    <row r="22" spans="1:5" ht="15.75">
      <c r="A22" s="5" t="s">
        <v>19</v>
      </c>
      <c r="B22" s="6"/>
      <c r="C22" s="6" t="s">
        <v>39</v>
      </c>
      <c r="D22" s="34">
        <f>'прил.8 Ведомственная структура'!F63</f>
        <v>13600</v>
      </c>
      <c r="E22" s="12"/>
    </row>
    <row r="23" spans="1:5" ht="15.75">
      <c r="A23" s="5" t="s">
        <v>20</v>
      </c>
      <c r="B23" s="6"/>
      <c r="C23" s="6" t="s">
        <v>40</v>
      </c>
      <c r="D23" s="34">
        <f>'прил.8 Ведомственная структура'!F74</f>
        <v>5950</v>
      </c>
      <c r="E23" s="12"/>
    </row>
    <row r="24" spans="1:5" ht="15.75">
      <c r="A24" s="5" t="s">
        <v>21</v>
      </c>
      <c r="B24" s="6"/>
      <c r="C24" s="6" t="s">
        <v>41</v>
      </c>
      <c r="D24" s="34">
        <f>'прил.8 Ведомственная структура'!F83</f>
        <v>21230.4</v>
      </c>
      <c r="E24" s="12"/>
    </row>
    <row r="25" spans="1:5" ht="15.75">
      <c r="A25" s="3" t="s">
        <v>22</v>
      </c>
      <c r="B25" s="4" t="s">
        <v>42</v>
      </c>
      <c r="C25" s="4"/>
      <c r="D25" s="33">
        <f>D26</f>
        <v>1746</v>
      </c>
      <c r="E25" s="11"/>
    </row>
    <row r="26" spans="1:5" ht="15" customHeight="1">
      <c r="A26" s="5" t="s">
        <v>23</v>
      </c>
      <c r="B26" s="6"/>
      <c r="C26" s="6" t="s">
        <v>43</v>
      </c>
      <c r="D26" s="34">
        <f>'прил.8 Ведомственная структура'!F95</f>
        <v>1746</v>
      </c>
      <c r="E26" s="12"/>
    </row>
    <row r="27" spans="1:5" ht="30.75" customHeight="1">
      <c r="A27" s="3" t="s">
        <v>24</v>
      </c>
      <c r="B27" s="4" t="s">
        <v>45</v>
      </c>
      <c r="C27" s="4"/>
      <c r="D27" s="33">
        <f>D28</f>
        <v>22799.5</v>
      </c>
      <c r="E27" s="11"/>
    </row>
    <row r="28" spans="1:5" ht="14.25" customHeight="1">
      <c r="A28" s="5" t="s">
        <v>25</v>
      </c>
      <c r="B28" s="6"/>
      <c r="C28" s="6" t="s">
        <v>44</v>
      </c>
      <c r="D28" s="34">
        <f>'прил.8 Ведомственная структура'!F111</f>
        <v>22799.5</v>
      </c>
      <c r="E28" s="12"/>
    </row>
    <row r="29" spans="1:5" ht="14.25" customHeight="1">
      <c r="A29" s="3" t="s">
        <v>26</v>
      </c>
      <c r="B29" s="4">
        <v>1000</v>
      </c>
      <c r="C29" s="4"/>
      <c r="D29" s="33">
        <f>D30</f>
        <v>360</v>
      </c>
      <c r="E29" s="11"/>
    </row>
    <row r="30" spans="1:5" ht="15.75">
      <c r="A30" s="5" t="s">
        <v>27</v>
      </c>
      <c r="B30" s="4"/>
      <c r="C30" s="6">
        <v>1003</v>
      </c>
      <c r="D30" s="34">
        <f>'прил.8 Ведомственная структура'!F99</f>
        <v>360</v>
      </c>
      <c r="E30" s="12"/>
    </row>
    <row r="31" spans="1:5" ht="15.75">
      <c r="A31" s="3" t="s">
        <v>115</v>
      </c>
      <c r="B31" s="4">
        <v>1100</v>
      </c>
      <c r="C31" s="4"/>
      <c r="D31" s="33">
        <f>D32</f>
        <v>5000</v>
      </c>
      <c r="E31" s="11"/>
    </row>
    <row r="32" spans="1:5" ht="32.25" customHeight="1">
      <c r="A32" s="25" t="s">
        <v>131</v>
      </c>
      <c r="B32" s="6"/>
      <c r="C32" s="6" t="s">
        <v>132</v>
      </c>
      <c r="D32" s="34">
        <f>'прил.8 Ведомственная структура'!F104</f>
        <v>5000</v>
      </c>
      <c r="E32" s="12"/>
    </row>
    <row r="33" spans="1:5" ht="18.75" customHeight="1">
      <c r="A33" s="3" t="s">
        <v>28</v>
      </c>
      <c r="B33" s="4"/>
      <c r="C33" s="4"/>
      <c r="D33" s="33">
        <f>D31+D29+D39+D27+D25+D21+D18+D16+D11</f>
        <v>101654.1</v>
      </c>
      <c r="E33" s="11"/>
    </row>
    <row r="34" ht="15.75">
      <c r="E34" s="13"/>
    </row>
    <row r="36" spans="1:4" ht="15.75">
      <c r="A36" s="13"/>
      <c r="B36" s="13"/>
      <c r="C36" s="13"/>
      <c r="D36" s="13"/>
    </row>
    <row r="37" spans="1:5" ht="15.75">
      <c r="A37" s="26"/>
      <c r="B37" s="27"/>
      <c r="C37" s="27"/>
      <c r="D37" s="12"/>
      <c r="E37" s="12"/>
    </row>
    <row r="38" spans="1:4" ht="15.75">
      <c r="A38" s="13"/>
      <c r="B38" s="13"/>
      <c r="C38" s="13"/>
      <c r="D38" s="13"/>
    </row>
    <row r="39" spans="1:5" ht="15.75">
      <c r="A39" s="28"/>
      <c r="B39" s="29"/>
      <c r="C39" s="29"/>
      <c r="D39" s="11"/>
      <c r="E39" s="11"/>
    </row>
    <row r="40" spans="1:5" ht="15.75">
      <c r="A40" s="26"/>
      <c r="B40" s="27"/>
      <c r="C40" s="27"/>
      <c r="D40" s="12"/>
      <c r="E40" s="12"/>
    </row>
  </sheetData>
  <mergeCells count="7">
    <mergeCell ref="A7:D7"/>
    <mergeCell ref="A8:D8"/>
    <mergeCell ref="A1:E1"/>
    <mergeCell ref="A2:E2"/>
    <mergeCell ref="A3:D3"/>
    <mergeCell ref="A6:D6"/>
    <mergeCell ref="A4:D4"/>
  </mergeCells>
  <printOptions/>
  <pageMargins left="1.141732283464567" right="0.7874015748031497" top="0.7874015748031497" bottom="0.5905511811023623" header="0.2755905511811024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4" sqref="A4:F4"/>
    </sheetView>
  </sheetViews>
  <sheetFormatPr defaultColWidth="9.00390625" defaultRowHeight="12.75"/>
  <cols>
    <col min="1" max="1" width="4.00390625" style="0" customWidth="1"/>
    <col min="2" max="2" width="80.375" style="0" customWidth="1"/>
    <col min="4" max="5" width="9.25390625" style="0" bestFit="1" customWidth="1"/>
    <col min="6" max="6" width="13.625" style="0" customWidth="1"/>
    <col min="7" max="7" width="15.25390625" style="0" customWidth="1"/>
  </cols>
  <sheetData>
    <row r="1" spans="1:7" ht="15.75">
      <c r="A1" s="87" t="s">
        <v>229</v>
      </c>
      <c r="B1" s="87"/>
      <c r="C1" s="87"/>
      <c r="D1" s="87"/>
      <c r="E1" s="87"/>
      <c r="F1" s="87"/>
      <c r="G1" s="14"/>
    </row>
    <row r="2" spans="1:7" ht="15.75">
      <c r="A2" s="87" t="s">
        <v>47</v>
      </c>
      <c r="B2" s="87"/>
      <c r="C2" s="87"/>
      <c r="D2" s="87"/>
      <c r="E2" s="87"/>
      <c r="F2" s="87"/>
      <c r="G2" s="14"/>
    </row>
    <row r="3" spans="1:7" ht="15.75">
      <c r="A3" s="87" t="s">
        <v>48</v>
      </c>
      <c r="B3" s="87"/>
      <c r="C3" s="87"/>
      <c r="D3" s="87"/>
      <c r="E3" s="87"/>
      <c r="F3" s="87"/>
      <c r="G3" s="14"/>
    </row>
    <row r="4" spans="1:7" ht="15.75">
      <c r="A4" s="87" t="s">
        <v>380</v>
      </c>
      <c r="B4" s="87"/>
      <c r="C4" s="87"/>
      <c r="D4" s="87"/>
      <c r="E4" s="87"/>
      <c r="F4" s="87"/>
      <c r="G4" s="14"/>
    </row>
    <row r="5" spans="1:7" ht="15.75">
      <c r="A5" s="8"/>
      <c r="B5" s="8"/>
      <c r="C5" s="8"/>
      <c r="D5" s="8"/>
      <c r="E5" s="8"/>
      <c r="F5" s="8"/>
      <c r="G5" s="14"/>
    </row>
    <row r="6" spans="1:7" ht="15.75">
      <c r="A6" s="90" t="s">
        <v>49</v>
      </c>
      <c r="B6" s="90"/>
      <c r="C6" s="90"/>
      <c r="D6" s="90"/>
      <c r="E6" s="90"/>
      <c r="F6" s="90"/>
      <c r="G6" s="15"/>
    </row>
    <row r="7" spans="1:7" ht="15.75">
      <c r="A7" s="90" t="s">
        <v>208</v>
      </c>
      <c r="B7" s="90"/>
      <c r="C7" s="90"/>
      <c r="D7" s="90"/>
      <c r="E7" s="90"/>
      <c r="F7" s="90"/>
      <c r="G7" s="15"/>
    </row>
    <row r="8" spans="1:7" ht="15.75">
      <c r="A8" s="109"/>
      <c r="B8" s="109"/>
      <c r="C8" s="109"/>
      <c r="D8" s="109"/>
      <c r="E8" s="109"/>
      <c r="F8" s="109"/>
      <c r="G8" s="15"/>
    </row>
    <row r="9" spans="1:6" ht="15.75">
      <c r="A9" s="16" t="s">
        <v>50</v>
      </c>
      <c r="B9" s="83" t="s">
        <v>139</v>
      </c>
      <c r="C9" s="110" t="s">
        <v>7</v>
      </c>
      <c r="D9" s="110" t="s">
        <v>140</v>
      </c>
      <c r="E9" s="110" t="s">
        <v>141</v>
      </c>
      <c r="F9" s="82" t="s">
        <v>178</v>
      </c>
    </row>
    <row r="10" spans="1:6" ht="31.5">
      <c r="A10" s="17" t="s">
        <v>51</v>
      </c>
      <c r="B10" s="83"/>
      <c r="C10" s="110"/>
      <c r="D10" s="110"/>
      <c r="E10" s="110"/>
      <c r="F10" s="82"/>
    </row>
    <row r="11" spans="1:6" ht="31.5">
      <c r="A11" s="22"/>
      <c r="B11" s="5" t="s">
        <v>138</v>
      </c>
      <c r="C11" s="6"/>
      <c r="D11" s="6"/>
      <c r="E11" s="6"/>
      <c r="F11" s="30">
        <f>F13+F21+F32+F37+F44+F49+F62+F94+F110+F98+F103+F115</f>
        <v>101654.09999999999</v>
      </c>
    </row>
    <row r="12" spans="1:6" ht="15.75">
      <c r="A12" s="18" t="s">
        <v>52</v>
      </c>
      <c r="B12" s="5" t="s">
        <v>53</v>
      </c>
      <c r="C12" s="6"/>
      <c r="D12" s="6"/>
      <c r="E12" s="6"/>
      <c r="F12" s="30">
        <f>F13</f>
        <v>2642</v>
      </c>
    </row>
    <row r="13" spans="1:6" ht="15.75">
      <c r="A13" s="18"/>
      <c r="B13" s="5" t="s">
        <v>54</v>
      </c>
      <c r="C13" s="6" t="s">
        <v>30</v>
      </c>
      <c r="D13" s="6"/>
      <c r="E13" s="6"/>
      <c r="F13" s="30">
        <f>F14</f>
        <v>2642</v>
      </c>
    </row>
    <row r="14" spans="1:6" ht="15.75">
      <c r="A14" s="18"/>
      <c r="B14" s="5" t="s">
        <v>55</v>
      </c>
      <c r="C14" s="6" t="s">
        <v>30</v>
      </c>
      <c r="D14" s="6" t="s">
        <v>56</v>
      </c>
      <c r="E14" s="6"/>
      <c r="F14" s="30">
        <f>F17+F19</f>
        <v>2642</v>
      </c>
    </row>
    <row r="15" spans="1:6" ht="15.75">
      <c r="A15" s="18"/>
      <c r="B15" s="5" t="s">
        <v>57</v>
      </c>
      <c r="C15" s="6" t="s">
        <v>30</v>
      </c>
      <c r="D15" s="6" t="s">
        <v>58</v>
      </c>
      <c r="E15" s="6"/>
      <c r="F15" s="30">
        <f>F16</f>
        <v>1633.2</v>
      </c>
    </row>
    <row r="16" spans="1:6" ht="15.75">
      <c r="A16" s="18"/>
      <c r="B16" s="5" t="s">
        <v>59</v>
      </c>
      <c r="C16" s="6" t="s">
        <v>30</v>
      </c>
      <c r="D16" s="6" t="s">
        <v>58</v>
      </c>
      <c r="E16" s="6"/>
      <c r="F16" s="30">
        <f>F17</f>
        <v>1633.2</v>
      </c>
    </row>
    <row r="17" spans="1:6" ht="15.75">
      <c r="A17" s="18"/>
      <c r="B17" s="5" t="s">
        <v>60</v>
      </c>
      <c r="C17" s="6" t="s">
        <v>30</v>
      </c>
      <c r="D17" s="6" t="s">
        <v>58</v>
      </c>
      <c r="E17" s="6">
        <v>500</v>
      </c>
      <c r="F17" s="30">
        <v>1633.2</v>
      </c>
    </row>
    <row r="18" spans="1:6" ht="15.75">
      <c r="A18" s="18"/>
      <c r="B18" s="5" t="s">
        <v>61</v>
      </c>
      <c r="C18" s="6" t="s">
        <v>30</v>
      </c>
      <c r="D18" s="6" t="s">
        <v>62</v>
      </c>
      <c r="E18" s="6"/>
      <c r="F18" s="30">
        <f>F19</f>
        <v>1008.8</v>
      </c>
    </row>
    <row r="19" spans="1:6" ht="15.75">
      <c r="A19" s="18"/>
      <c r="B19" s="5" t="s">
        <v>60</v>
      </c>
      <c r="C19" s="6" t="s">
        <v>30</v>
      </c>
      <c r="D19" s="6" t="s">
        <v>62</v>
      </c>
      <c r="E19" s="6">
        <v>500</v>
      </c>
      <c r="F19" s="30">
        <v>1008.8</v>
      </c>
    </row>
    <row r="20" spans="1:6" ht="31.5">
      <c r="A20" s="18" t="s">
        <v>63</v>
      </c>
      <c r="B20" s="5" t="s">
        <v>64</v>
      </c>
      <c r="C20" s="6"/>
      <c r="D20" s="6"/>
      <c r="E20" s="6"/>
      <c r="F20" s="30">
        <f>F21+F32+F37+F44+F49+F62+F94+F98+F103</f>
        <v>70456.4</v>
      </c>
    </row>
    <row r="21" spans="1:6" ht="47.25">
      <c r="A21" s="18"/>
      <c r="B21" s="5" t="s">
        <v>65</v>
      </c>
      <c r="C21" s="6" t="s">
        <v>31</v>
      </c>
      <c r="D21" s="6"/>
      <c r="E21" s="6"/>
      <c r="F21" s="30">
        <f>F22+F29</f>
        <v>11354.2</v>
      </c>
    </row>
    <row r="22" spans="1:6" ht="15.75">
      <c r="A22" s="18"/>
      <c r="B22" s="5" t="s">
        <v>55</v>
      </c>
      <c r="C22" s="6" t="s">
        <v>31</v>
      </c>
      <c r="D22" s="6" t="s">
        <v>56</v>
      </c>
      <c r="E22" s="6"/>
      <c r="F22" s="30">
        <f>F23+F26</f>
        <v>10954.1</v>
      </c>
    </row>
    <row r="23" spans="1:6" ht="15.75">
      <c r="A23" s="18"/>
      <c r="B23" s="5" t="s">
        <v>57</v>
      </c>
      <c r="C23" s="6" t="s">
        <v>31</v>
      </c>
      <c r="D23" s="6" t="s">
        <v>58</v>
      </c>
      <c r="E23" s="6"/>
      <c r="F23" s="30">
        <f>F24</f>
        <v>9512.9</v>
      </c>
    </row>
    <row r="24" spans="1:6" ht="15.75">
      <c r="A24" s="18"/>
      <c r="B24" s="5" t="s">
        <v>59</v>
      </c>
      <c r="C24" s="6" t="s">
        <v>31</v>
      </c>
      <c r="D24" s="6" t="s">
        <v>58</v>
      </c>
      <c r="E24" s="6"/>
      <c r="F24" s="30">
        <f>F25</f>
        <v>9512.9</v>
      </c>
    </row>
    <row r="25" spans="1:6" ht="15.75">
      <c r="A25" s="18"/>
      <c r="B25" s="5" t="s">
        <v>60</v>
      </c>
      <c r="C25" s="6" t="s">
        <v>31</v>
      </c>
      <c r="D25" s="6" t="s">
        <v>58</v>
      </c>
      <c r="E25" s="6">
        <v>500</v>
      </c>
      <c r="F25" s="30">
        <f>9012.9+500</f>
        <v>9512.9</v>
      </c>
    </row>
    <row r="26" spans="1:6" ht="15.75">
      <c r="A26" s="18"/>
      <c r="B26" s="5" t="s">
        <v>55</v>
      </c>
      <c r="C26" s="6" t="s">
        <v>31</v>
      </c>
      <c r="D26" s="6" t="s">
        <v>66</v>
      </c>
      <c r="E26" s="6"/>
      <c r="F26" s="30">
        <f>F27</f>
        <v>1441.2</v>
      </c>
    </row>
    <row r="27" spans="1:6" ht="15.75">
      <c r="A27" s="18"/>
      <c r="B27" s="5" t="s">
        <v>67</v>
      </c>
      <c r="C27" s="6" t="s">
        <v>31</v>
      </c>
      <c r="D27" s="6" t="s">
        <v>66</v>
      </c>
      <c r="E27" s="6"/>
      <c r="F27" s="30">
        <f>F28</f>
        <v>1441.2</v>
      </c>
    </row>
    <row r="28" spans="1:6" ht="15.75">
      <c r="A28" s="18"/>
      <c r="B28" s="5" t="s">
        <v>60</v>
      </c>
      <c r="C28" s="6" t="s">
        <v>31</v>
      </c>
      <c r="D28" s="6" t="s">
        <v>66</v>
      </c>
      <c r="E28" s="6">
        <v>500</v>
      </c>
      <c r="F28" s="30">
        <v>1441.2</v>
      </c>
    </row>
    <row r="29" spans="1:6" ht="15.75">
      <c r="A29" s="18"/>
      <c r="B29" s="5" t="s">
        <v>133</v>
      </c>
      <c r="C29" s="6" t="s">
        <v>31</v>
      </c>
      <c r="D29" s="6">
        <v>5210000</v>
      </c>
      <c r="E29" s="6"/>
      <c r="F29" s="30">
        <f>F30</f>
        <v>400.1</v>
      </c>
    </row>
    <row r="30" spans="1:6" ht="47.25">
      <c r="A30" s="18"/>
      <c r="B30" s="5" t="s">
        <v>134</v>
      </c>
      <c r="C30" s="6" t="s">
        <v>31</v>
      </c>
      <c r="D30" s="6">
        <v>5210600</v>
      </c>
      <c r="E30" s="6"/>
      <c r="F30" s="30">
        <f>F31</f>
        <v>400.1</v>
      </c>
    </row>
    <row r="31" spans="1:6" ht="15.75">
      <c r="A31" s="18"/>
      <c r="B31" s="5" t="s">
        <v>136</v>
      </c>
      <c r="C31" s="6" t="s">
        <v>31</v>
      </c>
      <c r="D31" s="6">
        <v>5210600</v>
      </c>
      <c r="E31" s="6" t="s">
        <v>135</v>
      </c>
      <c r="F31" s="30">
        <v>400.1</v>
      </c>
    </row>
    <row r="32" spans="1:6" ht="15.75">
      <c r="A32" s="18"/>
      <c r="B32" s="5" t="s">
        <v>69</v>
      </c>
      <c r="C32" s="6" t="s">
        <v>32</v>
      </c>
      <c r="D32" s="6"/>
      <c r="E32" s="6"/>
      <c r="F32" s="30">
        <f>F33</f>
        <v>500</v>
      </c>
    </row>
    <row r="33" spans="1:6" ht="15.75">
      <c r="A33" s="18"/>
      <c r="B33" s="5" t="s">
        <v>69</v>
      </c>
      <c r="C33" s="6" t="s">
        <v>32</v>
      </c>
      <c r="D33" s="6" t="s">
        <v>70</v>
      </c>
      <c r="E33" s="6"/>
      <c r="F33" s="30">
        <f>F34</f>
        <v>500</v>
      </c>
    </row>
    <row r="34" spans="1:6" ht="15.75">
      <c r="A34" s="18"/>
      <c r="B34" s="5" t="s">
        <v>71</v>
      </c>
      <c r="C34" s="6" t="s">
        <v>32</v>
      </c>
      <c r="D34" s="6" t="s">
        <v>72</v>
      </c>
      <c r="E34" s="6"/>
      <c r="F34" s="30">
        <f>F35</f>
        <v>500</v>
      </c>
    </row>
    <row r="35" spans="1:6" ht="15.75">
      <c r="A35" s="18"/>
      <c r="B35" s="5" t="s">
        <v>73</v>
      </c>
      <c r="C35" s="6" t="s">
        <v>32</v>
      </c>
      <c r="D35" s="6" t="s">
        <v>72</v>
      </c>
      <c r="E35" s="6"/>
      <c r="F35" s="30">
        <f>F36</f>
        <v>500</v>
      </c>
    </row>
    <row r="36" spans="1:6" ht="15.75">
      <c r="A36" s="18"/>
      <c r="B36" s="5" t="s">
        <v>74</v>
      </c>
      <c r="C36" s="6" t="s">
        <v>32</v>
      </c>
      <c r="D36" s="6" t="s">
        <v>72</v>
      </c>
      <c r="E36" s="6" t="s">
        <v>75</v>
      </c>
      <c r="F36" s="30">
        <v>500</v>
      </c>
    </row>
    <row r="37" spans="1:6" ht="15.75">
      <c r="A37" s="18"/>
      <c r="B37" s="5" t="s">
        <v>12</v>
      </c>
      <c r="C37" s="6" t="s">
        <v>120</v>
      </c>
      <c r="D37" s="19"/>
      <c r="E37" s="19"/>
      <c r="F37" s="31">
        <f>F38</f>
        <v>4482</v>
      </c>
    </row>
    <row r="38" spans="1:6" ht="31.5">
      <c r="A38" s="18"/>
      <c r="B38" s="5" t="s">
        <v>121</v>
      </c>
      <c r="C38" s="6" t="s">
        <v>120</v>
      </c>
      <c r="D38" s="19" t="s">
        <v>122</v>
      </c>
      <c r="E38" s="19"/>
      <c r="F38" s="31">
        <f>F39+F41</f>
        <v>4482</v>
      </c>
    </row>
    <row r="39" spans="1:6" ht="31.5">
      <c r="A39" s="18"/>
      <c r="B39" s="5" t="s">
        <v>123</v>
      </c>
      <c r="C39" s="6" t="s">
        <v>120</v>
      </c>
      <c r="D39" s="19" t="s">
        <v>124</v>
      </c>
      <c r="E39" s="19"/>
      <c r="F39" s="31">
        <f>F40</f>
        <v>250</v>
      </c>
    </row>
    <row r="40" spans="1:6" ht="15.75">
      <c r="A40" s="18"/>
      <c r="B40" s="5" t="s">
        <v>60</v>
      </c>
      <c r="C40" s="6" t="s">
        <v>120</v>
      </c>
      <c r="D40" s="19" t="s">
        <v>124</v>
      </c>
      <c r="E40" s="6" t="s">
        <v>68</v>
      </c>
      <c r="F40" s="31">
        <v>250</v>
      </c>
    </row>
    <row r="41" spans="1:6" ht="31.5">
      <c r="A41" s="18"/>
      <c r="B41" s="5" t="s">
        <v>76</v>
      </c>
      <c r="C41" s="6" t="s">
        <v>120</v>
      </c>
      <c r="D41" s="6" t="s">
        <v>77</v>
      </c>
      <c r="E41" s="19"/>
      <c r="F41" s="31">
        <f>F42</f>
        <v>4232</v>
      </c>
    </row>
    <row r="42" spans="1:6" ht="15.75">
      <c r="A42" s="18"/>
      <c r="B42" s="5" t="s">
        <v>78</v>
      </c>
      <c r="C42" s="6" t="s">
        <v>120</v>
      </c>
      <c r="D42" s="6" t="s">
        <v>79</v>
      </c>
      <c r="E42" s="19"/>
      <c r="F42" s="31">
        <f>F43</f>
        <v>4232</v>
      </c>
    </row>
    <row r="43" spans="1:6" ht="15.75">
      <c r="A43" s="18"/>
      <c r="B43" s="5" t="s">
        <v>60</v>
      </c>
      <c r="C43" s="6" t="s">
        <v>120</v>
      </c>
      <c r="D43" s="6" t="s">
        <v>79</v>
      </c>
      <c r="E43" s="6">
        <v>500</v>
      </c>
      <c r="F43" s="31">
        <f>4214.5+17.5</f>
        <v>4232</v>
      </c>
    </row>
    <row r="44" spans="1:6" ht="15.75">
      <c r="A44" s="18"/>
      <c r="B44" s="5" t="s">
        <v>13</v>
      </c>
      <c r="C44" s="4" t="s">
        <v>34</v>
      </c>
      <c r="D44" s="20"/>
      <c r="E44" s="20"/>
      <c r="F44" s="32">
        <f>F45</f>
        <v>1135</v>
      </c>
    </row>
    <row r="45" spans="1:6" ht="31.5">
      <c r="A45" s="18"/>
      <c r="B45" s="5" t="s">
        <v>80</v>
      </c>
      <c r="C45" s="6" t="s">
        <v>33</v>
      </c>
      <c r="D45" s="6"/>
      <c r="E45" s="6"/>
      <c r="F45" s="31">
        <f>F46</f>
        <v>1135</v>
      </c>
    </row>
    <row r="46" spans="1:6" ht="31.5">
      <c r="A46" s="18"/>
      <c r="B46" s="5" t="s">
        <v>81</v>
      </c>
      <c r="C46" s="6" t="s">
        <v>33</v>
      </c>
      <c r="D46" s="6">
        <v>2180000</v>
      </c>
      <c r="E46" s="6"/>
      <c r="F46" s="31">
        <f>F47</f>
        <v>1135</v>
      </c>
    </row>
    <row r="47" spans="1:6" ht="31.5">
      <c r="A47" s="18"/>
      <c r="B47" s="5" t="s">
        <v>82</v>
      </c>
      <c r="C47" s="6" t="s">
        <v>33</v>
      </c>
      <c r="D47" s="6">
        <v>2180100</v>
      </c>
      <c r="E47" s="6"/>
      <c r="F47" s="31">
        <f>F48</f>
        <v>1135</v>
      </c>
    </row>
    <row r="48" spans="1:6" ht="15.75">
      <c r="A48" s="18"/>
      <c r="B48" s="5" t="s">
        <v>60</v>
      </c>
      <c r="C48" s="6" t="s">
        <v>33</v>
      </c>
      <c r="D48" s="6">
        <v>2180100</v>
      </c>
      <c r="E48" s="6" t="s">
        <v>68</v>
      </c>
      <c r="F48" s="31">
        <v>1135</v>
      </c>
    </row>
    <row r="49" spans="1:6" ht="15.75">
      <c r="A49" s="18"/>
      <c r="B49" s="5" t="s">
        <v>15</v>
      </c>
      <c r="C49" s="4" t="s">
        <v>35</v>
      </c>
      <c r="D49" s="4"/>
      <c r="E49" s="4"/>
      <c r="F49" s="32">
        <f>F53+F54</f>
        <v>5098.8</v>
      </c>
    </row>
    <row r="50" spans="1:6" ht="15.75">
      <c r="A50" s="18"/>
      <c r="B50" s="5" t="s">
        <v>83</v>
      </c>
      <c r="C50" s="6" t="s">
        <v>36</v>
      </c>
      <c r="D50" s="6"/>
      <c r="E50" s="6"/>
      <c r="F50" s="31">
        <f>F51</f>
        <v>50</v>
      </c>
    </row>
    <row r="51" spans="1:6" ht="15.75">
      <c r="A51" s="18"/>
      <c r="B51" s="5" t="s">
        <v>84</v>
      </c>
      <c r="C51" s="6" t="s">
        <v>36</v>
      </c>
      <c r="D51" s="6">
        <v>2480000</v>
      </c>
      <c r="E51" s="6"/>
      <c r="F51" s="31">
        <f>F52</f>
        <v>50</v>
      </c>
    </row>
    <row r="52" spans="1:6" ht="47.25">
      <c r="A52" s="18"/>
      <c r="B52" s="5" t="s">
        <v>85</v>
      </c>
      <c r="C52" s="6" t="s">
        <v>36</v>
      </c>
      <c r="D52" s="6">
        <v>2480100</v>
      </c>
      <c r="E52" s="6"/>
      <c r="F52" s="31">
        <f>F53</f>
        <v>50</v>
      </c>
    </row>
    <row r="53" spans="1:6" ht="15.75">
      <c r="A53" s="18"/>
      <c r="B53" s="5" t="s">
        <v>86</v>
      </c>
      <c r="C53" s="6" t="s">
        <v>36</v>
      </c>
      <c r="D53" s="6">
        <v>2480100</v>
      </c>
      <c r="E53" s="6" t="s">
        <v>87</v>
      </c>
      <c r="F53" s="31">
        <v>50</v>
      </c>
    </row>
    <row r="54" spans="1:6" ht="15.75">
      <c r="A54" s="18"/>
      <c r="B54" s="5" t="s">
        <v>17</v>
      </c>
      <c r="C54" s="6" t="s">
        <v>37</v>
      </c>
      <c r="D54" s="6"/>
      <c r="E54" s="6"/>
      <c r="F54" s="31">
        <f>F56+F59+F61</f>
        <v>5048.8</v>
      </c>
    </row>
    <row r="55" spans="1:6" ht="15.75">
      <c r="A55" s="18"/>
      <c r="B55" s="5" t="s">
        <v>88</v>
      </c>
      <c r="C55" s="6" t="s">
        <v>37</v>
      </c>
      <c r="D55" s="6">
        <v>3380000</v>
      </c>
      <c r="E55" s="6"/>
      <c r="F55" s="31">
        <f>F56</f>
        <v>3594.8</v>
      </c>
    </row>
    <row r="56" spans="1:6" ht="15.75">
      <c r="A56" s="18"/>
      <c r="B56" s="5" t="s">
        <v>60</v>
      </c>
      <c r="C56" s="6" t="s">
        <v>37</v>
      </c>
      <c r="D56" s="6">
        <v>3380000</v>
      </c>
      <c r="E56" s="6">
        <v>500</v>
      </c>
      <c r="F56" s="31">
        <f>3069.8+525</f>
        <v>3594.8</v>
      </c>
    </row>
    <row r="57" spans="1:6" ht="15.75">
      <c r="A57" s="18"/>
      <c r="B57" s="5" t="s">
        <v>89</v>
      </c>
      <c r="C57" s="6" t="s">
        <v>37</v>
      </c>
      <c r="D57" s="6">
        <v>3400000</v>
      </c>
      <c r="E57" s="6"/>
      <c r="F57" s="31">
        <f>F58</f>
        <v>1334</v>
      </c>
    </row>
    <row r="58" spans="1:6" ht="15.75">
      <c r="A58" s="18"/>
      <c r="B58" s="5" t="s">
        <v>90</v>
      </c>
      <c r="C58" s="6" t="s">
        <v>37</v>
      </c>
      <c r="D58" s="6">
        <v>3400300</v>
      </c>
      <c r="E58" s="19"/>
      <c r="F58" s="31">
        <f>F59</f>
        <v>1334</v>
      </c>
    </row>
    <row r="59" spans="1:6" ht="15.75">
      <c r="A59" s="18"/>
      <c r="B59" s="5" t="s">
        <v>60</v>
      </c>
      <c r="C59" s="6" t="s">
        <v>37</v>
      </c>
      <c r="D59" s="6">
        <v>3400300</v>
      </c>
      <c r="E59" s="6">
        <v>500</v>
      </c>
      <c r="F59" s="31">
        <v>1334</v>
      </c>
    </row>
    <row r="60" spans="1:6" ht="15.75">
      <c r="A60" s="18"/>
      <c r="B60" s="5" t="s">
        <v>125</v>
      </c>
      <c r="C60" s="6" t="s">
        <v>37</v>
      </c>
      <c r="D60" s="6" t="s">
        <v>126</v>
      </c>
      <c r="E60" s="6"/>
      <c r="F60" s="31">
        <f>F61</f>
        <v>120</v>
      </c>
    </row>
    <row r="61" spans="1:6" ht="15.75">
      <c r="A61" s="18"/>
      <c r="B61" s="5" t="s">
        <v>60</v>
      </c>
      <c r="C61" s="6" t="s">
        <v>37</v>
      </c>
      <c r="D61" s="6" t="s">
        <v>126</v>
      </c>
      <c r="E61" s="6" t="s">
        <v>68</v>
      </c>
      <c r="F61" s="31">
        <v>120</v>
      </c>
    </row>
    <row r="62" spans="1:6" ht="15.75">
      <c r="A62" s="18"/>
      <c r="B62" s="5" t="s">
        <v>18</v>
      </c>
      <c r="C62" s="4" t="s">
        <v>38</v>
      </c>
      <c r="D62" s="4"/>
      <c r="E62" s="4"/>
      <c r="F62" s="32">
        <f>F63+F74+F83</f>
        <v>40780.4</v>
      </c>
    </row>
    <row r="63" spans="1:6" ht="15.75">
      <c r="A63" s="18"/>
      <c r="B63" s="5" t="s">
        <v>19</v>
      </c>
      <c r="C63" s="6" t="s">
        <v>39</v>
      </c>
      <c r="D63" s="6"/>
      <c r="E63" s="6"/>
      <c r="F63" s="31">
        <f>F65+F67+F68+F71</f>
        <v>13600</v>
      </c>
    </row>
    <row r="64" spans="1:6" ht="31.5">
      <c r="A64" s="18"/>
      <c r="B64" s="5" t="s">
        <v>91</v>
      </c>
      <c r="C64" s="6" t="s">
        <v>39</v>
      </c>
      <c r="D64" s="6" t="s">
        <v>92</v>
      </c>
      <c r="E64" s="6"/>
      <c r="F64" s="31">
        <f>F65</f>
        <v>1000</v>
      </c>
    </row>
    <row r="65" spans="1:6" ht="15.75">
      <c r="A65" s="18"/>
      <c r="B65" s="5" t="s">
        <v>86</v>
      </c>
      <c r="C65" s="6" t="s">
        <v>39</v>
      </c>
      <c r="D65" s="6" t="s">
        <v>92</v>
      </c>
      <c r="E65" s="6" t="s">
        <v>87</v>
      </c>
      <c r="F65" s="31">
        <v>1000</v>
      </c>
    </row>
    <row r="66" spans="1:6" ht="31.5">
      <c r="A66" s="18"/>
      <c r="B66" s="37" t="s">
        <v>129</v>
      </c>
      <c r="C66" s="24" t="s">
        <v>39</v>
      </c>
      <c r="D66" s="24" t="s">
        <v>130</v>
      </c>
      <c r="E66" s="24"/>
      <c r="F66" s="31">
        <f>F67</f>
        <v>700</v>
      </c>
    </row>
    <row r="67" spans="1:6" ht="15.75">
      <c r="A67" s="18"/>
      <c r="B67" s="37" t="s">
        <v>60</v>
      </c>
      <c r="C67" s="24" t="s">
        <v>39</v>
      </c>
      <c r="D67" s="24" t="s">
        <v>130</v>
      </c>
      <c r="E67" s="24" t="s">
        <v>68</v>
      </c>
      <c r="F67" s="31">
        <v>700</v>
      </c>
    </row>
    <row r="68" spans="1:6" ht="31.5">
      <c r="A68" s="18"/>
      <c r="B68" s="5" t="s">
        <v>95</v>
      </c>
      <c r="C68" s="6" t="s">
        <v>39</v>
      </c>
      <c r="D68" s="6" t="s">
        <v>96</v>
      </c>
      <c r="E68" s="6"/>
      <c r="F68" s="31">
        <f>F69+F70</f>
        <v>10800</v>
      </c>
    </row>
    <row r="69" spans="1:6" ht="15.75">
      <c r="A69" s="18"/>
      <c r="B69" s="5" t="s">
        <v>86</v>
      </c>
      <c r="C69" s="6" t="s">
        <v>39</v>
      </c>
      <c r="D69" s="6" t="s">
        <v>96</v>
      </c>
      <c r="E69" s="6" t="s">
        <v>87</v>
      </c>
      <c r="F69" s="31">
        <v>10800</v>
      </c>
    </row>
    <row r="70" spans="1:6" ht="15.75">
      <c r="A70" s="18"/>
      <c r="B70" s="5" t="s">
        <v>60</v>
      </c>
      <c r="C70" s="6" t="s">
        <v>39</v>
      </c>
      <c r="D70" s="6" t="s">
        <v>96</v>
      </c>
      <c r="E70" s="6" t="s">
        <v>68</v>
      </c>
      <c r="F70" s="31">
        <v>0</v>
      </c>
    </row>
    <row r="71" spans="1:6" ht="31.5">
      <c r="A71" s="18"/>
      <c r="B71" s="5" t="s">
        <v>93</v>
      </c>
      <c r="C71" s="6" t="s">
        <v>39</v>
      </c>
      <c r="D71" s="6" t="s">
        <v>94</v>
      </c>
      <c r="E71" s="6"/>
      <c r="F71" s="31">
        <f>F72+F73</f>
        <v>1100</v>
      </c>
    </row>
    <row r="72" spans="1:6" ht="15.75">
      <c r="A72" s="18"/>
      <c r="B72" s="5" t="s">
        <v>86</v>
      </c>
      <c r="C72" s="6" t="s">
        <v>39</v>
      </c>
      <c r="D72" s="6" t="s">
        <v>94</v>
      </c>
      <c r="E72" s="6" t="s">
        <v>87</v>
      </c>
      <c r="F72" s="31">
        <v>700</v>
      </c>
    </row>
    <row r="73" spans="1:6" ht="15.75">
      <c r="A73" s="18"/>
      <c r="B73" s="5" t="s">
        <v>60</v>
      </c>
      <c r="C73" s="6" t="s">
        <v>39</v>
      </c>
      <c r="D73" s="6" t="s">
        <v>94</v>
      </c>
      <c r="E73" s="6" t="s">
        <v>68</v>
      </c>
      <c r="F73" s="31">
        <v>400</v>
      </c>
    </row>
    <row r="74" spans="1:6" ht="15.75">
      <c r="A74" s="18"/>
      <c r="B74" s="5" t="s">
        <v>20</v>
      </c>
      <c r="C74" s="6" t="s">
        <v>40</v>
      </c>
      <c r="D74" s="6"/>
      <c r="E74" s="6"/>
      <c r="F74" s="31">
        <f>F77+F75</f>
        <v>5950</v>
      </c>
    </row>
    <row r="75" spans="1:6" ht="31.5">
      <c r="A75" s="18"/>
      <c r="B75" s="5" t="s">
        <v>0</v>
      </c>
      <c r="C75" s="6" t="s">
        <v>40</v>
      </c>
      <c r="D75" s="6" t="s">
        <v>2</v>
      </c>
      <c r="E75" s="19"/>
      <c r="F75" s="31">
        <f>F76</f>
        <v>1400</v>
      </c>
    </row>
    <row r="76" spans="1:6" ht="15.75">
      <c r="A76" s="18"/>
      <c r="B76" s="37" t="s">
        <v>1</v>
      </c>
      <c r="C76" s="6" t="s">
        <v>40</v>
      </c>
      <c r="D76" s="6" t="s">
        <v>2</v>
      </c>
      <c r="E76" s="6" t="s">
        <v>3</v>
      </c>
      <c r="F76" s="31">
        <v>1400</v>
      </c>
    </row>
    <row r="77" spans="1:6" ht="15.75">
      <c r="A77" s="18"/>
      <c r="B77" s="5" t="s">
        <v>97</v>
      </c>
      <c r="C77" s="6" t="s">
        <v>40</v>
      </c>
      <c r="D77" s="6">
        <v>3510000</v>
      </c>
      <c r="E77" s="6"/>
      <c r="F77" s="31">
        <f>F78+F80</f>
        <v>4550</v>
      </c>
    </row>
    <row r="78" spans="1:6" ht="47.25">
      <c r="A78" s="18"/>
      <c r="B78" s="5" t="s">
        <v>98</v>
      </c>
      <c r="C78" s="6" t="s">
        <v>40</v>
      </c>
      <c r="D78" s="6">
        <v>3510500</v>
      </c>
      <c r="E78" s="6"/>
      <c r="F78" s="31">
        <f>F79</f>
        <v>800</v>
      </c>
    </row>
    <row r="79" spans="1:6" ht="15.75">
      <c r="A79" s="18"/>
      <c r="B79" s="5" t="s">
        <v>86</v>
      </c>
      <c r="C79" s="6" t="s">
        <v>40</v>
      </c>
      <c r="D79" s="6">
        <v>3510500</v>
      </c>
      <c r="E79" s="6" t="s">
        <v>87</v>
      </c>
      <c r="F79" s="31">
        <v>800</v>
      </c>
    </row>
    <row r="80" spans="1:6" ht="15.75">
      <c r="A80" s="18"/>
      <c r="B80" s="5" t="s">
        <v>379</v>
      </c>
      <c r="C80" s="6" t="s">
        <v>40</v>
      </c>
      <c r="D80" s="6" t="s">
        <v>99</v>
      </c>
      <c r="E80" s="6"/>
      <c r="F80" s="31">
        <f>F82+F81</f>
        <v>3750</v>
      </c>
    </row>
    <row r="81" spans="1:6" ht="15.75">
      <c r="A81" s="18"/>
      <c r="B81" s="5" t="s">
        <v>86</v>
      </c>
      <c r="C81" s="6" t="s">
        <v>40</v>
      </c>
      <c r="D81" s="6" t="s">
        <v>99</v>
      </c>
      <c r="E81" s="6" t="s">
        <v>87</v>
      </c>
      <c r="F81" s="31">
        <v>3250</v>
      </c>
    </row>
    <row r="82" spans="1:6" ht="15.75">
      <c r="A82" s="18"/>
      <c r="B82" s="5" t="s">
        <v>60</v>
      </c>
      <c r="C82" s="6" t="s">
        <v>40</v>
      </c>
      <c r="D82" s="6" t="s">
        <v>99</v>
      </c>
      <c r="E82" s="6" t="s">
        <v>68</v>
      </c>
      <c r="F82" s="31">
        <v>500</v>
      </c>
    </row>
    <row r="83" spans="1:6" ht="15.75">
      <c r="A83" s="18"/>
      <c r="B83" s="5" t="s">
        <v>21</v>
      </c>
      <c r="C83" s="6" t="s">
        <v>41</v>
      </c>
      <c r="D83" s="21"/>
      <c r="E83" s="6"/>
      <c r="F83" s="31">
        <f>F85+F87+F89+F93+F91</f>
        <v>21230.4</v>
      </c>
    </row>
    <row r="84" spans="1:6" ht="15.75">
      <c r="A84" s="18"/>
      <c r="B84" s="5" t="s">
        <v>100</v>
      </c>
      <c r="C84" s="6" t="s">
        <v>41</v>
      </c>
      <c r="D84" s="6">
        <v>6000100</v>
      </c>
      <c r="E84" s="6"/>
      <c r="F84" s="31">
        <f>F85</f>
        <v>1273.6</v>
      </c>
    </row>
    <row r="85" spans="1:6" ht="15.75">
      <c r="A85" s="18"/>
      <c r="B85" s="5" t="s">
        <v>60</v>
      </c>
      <c r="C85" s="6" t="s">
        <v>41</v>
      </c>
      <c r="D85" s="6">
        <v>6000100</v>
      </c>
      <c r="E85" s="6">
        <v>500</v>
      </c>
      <c r="F85" s="31">
        <v>1273.6</v>
      </c>
    </row>
    <row r="86" spans="1:6" ht="47.25">
      <c r="A86" s="18"/>
      <c r="B86" s="5" t="s">
        <v>101</v>
      </c>
      <c r="C86" s="6" t="s">
        <v>41</v>
      </c>
      <c r="D86" s="6">
        <v>6000200</v>
      </c>
      <c r="E86" s="6"/>
      <c r="F86" s="31">
        <f>F87</f>
        <v>7651</v>
      </c>
    </row>
    <row r="87" spans="1:6" ht="15.75">
      <c r="A87" s="18"/>
      <c r="B87" s="5" t="s">
        <v>60</v>
      </c>
      <c r="C87" s="6" t="s">
        <v>41</v>
      </c>
      <c r="D87" s="6">
        <v>6000200</v>
      </c>
      <c r="E87" s="6">
        <v>500</v>
      </c>
      <c r="F87" s="31">
        <v>7651</v>
      </c>
    </row>
    <row r="88" spans="1:6" ht="15.75">
      <c r="A88" s="18"/>
      <c r="B88" s="5" t="s">
        <v>102</v>
      </c>
      <c r="C88" s="6" t="s">
        <v>41</v>
      </c>
      <c r="D88" s="6">
        <v>6000300</v>
      </c>
      <c r="E88" s="6"/>
      <c r="F88" s="31">
        <f>F89</f>
        <v>1440</v>
      </c>
    </row>
    <row r="89" spans="1:6" ht="15.75">
      <c r="A89" s="18"/>
      <c r="B89" s="5" t="s">
        <v>60</v>
      </c>
      <c r="C89" s="6" t="s">
        <v>41</v>
      </c>
      <c r="D89" s="6">
        <v>6000300</v>
      </c>
      <c r="E89" s="6">
        <v>500</v>
      </c>
      <c r="F89" s="31">
        <v>1440</v>
      </c>
    </row>
    <row r="90" spans="1:6" ht="15.75">
      <c r="A90" s="18"/>
      <c r="B90" s="5" t="s">
        <v>128</v>
      </c>
      <c r="C90" s="6" t="s">
        <v>41</v>
      </c>
      <c r="D90" s="6" t="s">
        <v>127</v>
      </c>
      <c r="E90" s="6"/>
      <c r="F90" s="31">
        <f>F91</f>
        <v>1000</v>
      </c>
    </row>
    <row r="91" spans="1:6" ht="15.75">
      <c r="A91" s="18"/>
      <c r="B91" s="5" t="s">
        <v>60</v>
      </c>
      <c r="C91" s="6" t="s">
        <v>41</v>
      </c>
      <c r="D91" s="6" t="s">
        <v>127</v>
      </c>
      <c r="E91" s="6">
        <v>500</v>
      </c>
      <c r="F91" s="31">
        <f>1000</f>
        <v>1000</v>
      </c>
    </row>
    <row r="92" spans="1:6" ht="15.75">
      <c r="A92" s="18"/>
      <c r="B92" s="5" t="s">
        <v>103</v>
      </c>
      <c r="C92" s="6" t="s">
        <v>41</v>
      </c>
      <c r="D92" s="6">
        <v>6000500</v>
      </c>
      <c r="E92" s="6"/>
      <c r="F92" s="31">
        <f>F93</f>
        <v>9865.8</v>
      </c>
    </row>
    <row r="93" spans="1:6" ht="15.75">
      <c r="A93" s="18"/>
      <c r="B93" s="5" t="s">
        <v>60</v>
      </c>
      <c r="C93" s="6" t="s">
        <v>41</v>
      </c>
      <c r="D93" s="6">
        <v>6000500</v>
      </c>
      <c r="E93" s="6">
        <v>500</v>
      </c>
      <c r="F93" s="31">
        <v>9865.8</v>
      </c>
    </row>
    <row r="94" spans="1:6" ht="15.75">
      <c r="A94" s="18"/>
      <c r="B94" s="5" t="s">
        <v>104</v>
      </c>
      <c r="C94" s="4" t="s">
        <v>42</v>
      </c>
      <c r="D94" s="4"/>
      <c r="E94" s="4"/>
      <c r="F94" s="32">
        <f>F95</f>
        <v>1746</v>
      </c>
    </row>
    <row r="95" spans="1:6" ht="15.75">
      <c r="A95" s="18"/>
      <c r="B95" s="5" t="s">
        <v>105</v>
      </c>
      <c r="C95" s="6" t="s">
        <v>43</v>
      </c>
      <c r="D95" s="6"/>
      <c r="E95" s="6"/>
      <c r="F95" s="31">
        <f>F96</f>
        <v>1746</v>
      </c>
    </row>
    <row r="96" spans="1:6" ht="15.75">
      <c r="A96" s="18"/>
      <c r="B96" s="5" t="s">
        <v>125</v>
      </c>
      <c r="C96" s="6" t="s">
        <v>43</v>
      </c>
      <c r="D96" s="6" t="s">
        <v>126</v>
      </c>
      <c r="E96" s="6"/>
      <c r="F96" s="31">
        <f>F97</f>
        <v>1746</v>
      </c>
    </row>
    <row r="97" spans="1:6" ht="15.75">
      <c r="A97" s="18"/>
      <c r="B97" s="5" t="s">
        <v>60</v>
      </c>
      <c r="C97" s="6" t="s">
        <v>43</v>
      </c>
      <c r="D97" s="6" t="s">
        <v>126</v>
      </c>
      <c r="E97" s="6" t="s">
        <v>68</v>
      </c>
      <c r="F97" s="31">
        <v>1746</v>
      </c>
    </row>
    <row r="98" spans="1:6" ht="15.75">
      <c r="A98" s="22"/>
      <c r="B98" s="5" t="s">
        <v>116</v>
      </c>
      <c r="C98" s="4">
        <v>1000</v>
      </c>
      <c r="D98" s="6"/>
      <c r="E98" s="6"/>
      <c r="F98" s="32">
        <f>F99</f>
        <v>360</v>
      </c>
    </row>
    <row r="99" spans="1:6" ht="15.75">
      <c r="A99" s="22"/>
      <c r="B99" s="5" t="s">
        <v>27</v>
      </c>
      <c r="C99" s="6">
        <v>1003</v>
      </c>
      <c r="D99" s="6"/>
      <c r="E99" s="6"/>
      <c r="F99" s="31">
        <f>F100</f>
        <v>360</v>
      </c>
    </row>
    <row r="100" spans="1:6" ht="15.75">
      <c r="A100" s="22"/>
      <c r="B100" s="5" t="s">
        <v>117</v>
      </c>
      <c r="C100" s="6">
        <v>1003</v>
      </c>
      <c r="D100" s="6">
        <v>5053300</v>
      </c>
      <c r="E100" s="6"/>
      <c r="F100" s="31">
        <f>F101</f>
        <v>360</v>
      </c>
    </row>
    <row r="101" spans="1:6" ht="15.75">
      <c r="A101" s="22"/>
      <c r="B101" s="5" t="s">
        <v>118</v>
      </c>
      <c r="C101" s="6">
        <v>1003</v>
      </c>
      <c r="D101" s="23">
        <v>5053300</v>
      </c>
      <c r="E101" s="6"/>
      <c r="F101" s="31">
        <f>F102</f>
        <v>360</v>
      </c>
    </row>
    <row r="102" spans="1:6" ht="15.75">
      <c r="A102" s="22"/>
      <c r="B102" s="5" t="s">
        <v>74</v>
      </c>
      <c r="C102" s="6">
        <v>1003</v>
      </c>
      <c r="D102" s="23">
        <v>5053300</v>
      </c>
      <c r="E102" s="6" t="s">
        <v>75</v>
      </c>
      <c r="F102" s="31">
        <v>360</v>
      </c>
    </row>
    <row r="103" spans="1:6" ht="15.75">
      <c r="A103" s="22"/>
      <c r="B103" s="5" t="s">
        <v>115</v>
      </c>
      <c r="C103" s="4">
        <v>1100</v>
      </c>
      <c r="D103" s="6"/>
      <c r="E103" s="6"/>
      <c r="F103" s="32">
        <f>F104</f>
        <v>5000</v>
      </c>
    </row>
    <row r="104" spans="1:6" ht="15.75">
      <c r="A104" s="22"/>
      <c r="B104" s="25" t="s">
        <v>131</v>
      </c>
      <c r="C104" s="6" t="s">
        <v>132</v>
      </c>
      <c r="D104" s="6"/>
      <c r="E104" s="6"/>
      <c r="F104" s="31">
        <f>F105+F107</f>
        <v>5000</v>
      </c>
    </row>
    <row r="105" spans="1:6" ht="15.75">
      <c r="A105" s="22"/>
      <c r="B105" s="5" t="s">
        <v>125</v>
      </c>
      <c r="C105" s="6" t="s">
        <v>132</v>
      </c>
      <c r="D105" s="6" t="s">
        <v>126</v>
      </c>
      <c r="E105" s="6"/>
      <c r="F105" s="31">
        <f>F106</f>
        <v>1175</v>
      </c>
    </row>
    <row r="106" spans="1:6" ht="15.75">
      <c r="A106" s="22"/>
      <c r="B106" s="5" t="s">
        <v>60</v>
      </c>
      <c r="C106" s="6" t="s">
        <v>132</v>
      </c>
      <c r="D106" s="6" t="s">
        <v>126</v>
      </c>
      <c r="E106" s="6">
        <v>500</v>
      </c>
      <c r="F106" s="31">
        <v>1175</v>
      </c>
    </row>
    <row r="107" spans="1:6" ht="31.5">
      <c r="A107" s="22"/>
      <c r="B107" s="5" t="s">
        <v>377</v>
      </c>
      <c r="C107" s="6" t="s">
        <v>132</v>
      </c>
      <c r="D107" s="6" t="s">
        <v>378</v>
      </c>
      <c r="E107" s="6"/>
      <c r="F107" s="31">
        <f>F108</f>
        <v>3825</v>
      </c>
    </row>
    <row r="108" spans="1:6" ht="15.75">
      <c r="A108" s="22"/>
      <c r="B108" s="5" t="s">
        <v>60</v>
      </c>
      <c r="C108" s="6" t="s">
        <v>132</v>
      </c>
      <c r="D108" s="6" t="s">
        <v>378</v>
      </c>
      <c r="E108" s="6" t="s">
        <v>68</v>
      </c>
      <c r="F108" s="31">
        <v>3825</v>
      </c>
    </row>
    <row r="109" spans="1:6" ht="15.75">
      <c r="A109" s="18" t="s">
        <v>109</v>
      </c>
      <c r="B109" s="5" t="s">
        <v>110</v>
      </c>
      <c r="C109" s="6"/>
      <c r="D109" s="6"/>
      <c r="E109" s="6"/>
      <c r="F109" s="31">
        <f>F112</f>
        <v>22799.5</v>
      </c>
    </row>
    <row r="110" spans="1:6" ht="15.75">
      <c r="A110" s="18"/>
      <c r="B110" s="48" t="s">
        <v>108</v>
      </c>
      <c r="C110" s="4" t="s">
        <v>45</v>
      </c>
      <c r="D110" s="4"/>
      <c r="E110" s="4"/>
      <c r="F110" s="32">
        <f>F111</f>
        <v>22799.5</v>
      </c>
    </row>
    <row r="111" spans="1:6" ht="15.75">
      <c r="A111" s="18"/>
      <c r="B111" s="5" t="s">
        <v>25</v>
      </c>
      <c r="C111" s="6" t="s">
        <v>44</v>
      </c>
      <c r="D111" s="6"/>
      <c r="E111" s="6"/>
      <c r="F111" s="31">
        <f>F109</f>
        <v>22799.5</v>
      </c>
    </row>
    <row r="112" spans="1:6" ht="31.5">
      <c r="A112" s="18"/>
      <c r="B112" s="5" t="s">
        <v>111</v>
      </c>
      <c r="C112" s="6" t="s">
        <v>44</v>
      </c>
      <c r="D112" s="6">
        <v>4400000</v>
      </c>
      <c r="E112" s="6"/>
      <c r="F112" s="31">
        <f>F113</f>
        <v>22799.5</v>
      </c>
    </row>
    <row r="113" spans="1:6" ht="15.75">
      <c r="A113" s="18"/>
      <c r="B113" s="5" t="s">
        <v>112</v>
      </c>
      <c r="C113" s="6" t="s">
        <v>44</v>
      </c>
      <c r="D113" s="6">
        <v>4409900</v>
      </c>
      <c r="E113" s="6"/>
      <c r="F113" s="31">
        <f>F114</f>
        <v>22799.5</v>
      </c>
    </row>
    <row r="114" spans="1:6" ht="17.25" customHeight="1">
      <c r="A114" s="18"/>
      <c r="B114" s="5" t="s">
        <v>113</v>
      </c>
      <c r="C114" s="6" t="s">
        <v>44</v>
      </c>
      <c r="D114" s="6">
        <v>4409900</v>
      </c>
      <c r="E114" s="6" t="s">
        <v>114</v>
      </c>
      <c r="F114" s="31">
        <f>23748.5-949</f>
        <v>22799.5</v>
      </c>
    </row>
    <row r="115" spans="1:6" ht="17.25" customHeight="1">
      <c r="A115" s="18" t="s">
        <v>197</v>
      </c>
      <c r="B115" s="5" t="s">
        <v>206</v>
      </c>
      <c r="C115" s="6"/>
      <c r="D115" s="6"/>
      <c r="E115" s="6"/>
      <c r="F115" s="31">
        <f>F116</f>
        <v>5756.2</v>
      </c>
    </row>
    <row r="116" spans="1:6" ht="17.25" customHeight="1">
      <c r="A116" s="18"/>
      <c r="B116" s="5" t="s">
        <v>12</v>
      </c>
      <c r="C116" s="6" t="s">
        <v>120</v>
      </c>
      <c r="D116" s="6"/>
      <c r="E116" s="6"/>
      <c r="F116" s="31">
        <f>F117</f>
        <v>5756.2</v>
      </c>
    </row>
    <row r="117" spans="1:6" ht="17.25" customHeight="1">
      <c r="A117" s="18"/>
      <c r="B117" s="5" t="s">
        <v>112</v>
      </c>
      <c r="C117" s="6" t="s">
        <v>120</v>
      </c>
      <c r="D117" s="6" t="s">
        <v>207</v>
      </c>
      <c r="E117" s="6"/>
      <c r="F117" s="31">
        <f>F118</f>
        <v>5756.2</v>
      </c>
    </row>
    <row r="118" spans="1:6" ht="15.75">
      <c r="A118" s="18"/>
      <c r="B118" s="5" t="s">
        <v>113</v>
      </c>
      <c r="C118" s="6" t="s">
        <v>120</v>
      </c>
      <c r="D118" s="6" t="s">
        <v>207</v>
      </c>
      <c r="E118" s="6" t="s">
        <v>114</v>
      </c>
      <c r="F118" s="31">
        <v>5756.2</v>
      </c>
    </row>
    <row r="119" spans="1:6" ht="15.75">
      <c r="A119" s="22"/>
      <c r="B119" s="3" t="s">
        <v>119</v>
      </c>
      <c r="C119" s="19"/>
      <c r="D119" s="19"/>
      <c r="E119" s="19"/>
      <c r="F119" s="32">
        <f>F11</f>
        <v>101654.09999999999</v>
      </c>
    </row>
    <row r="127" ht="16.5" customHeight="1"/>
  </sheetData>
  <mergeCells count="12">
    <mergeCell ref="A6:F6"/>
    <mergeCell ref="A8:F8"/>
    <mergeCell ref="A7:F7"/>
    <mergeCell ref="E9:E10"/>
    <mergeCell ref="F9:F10"/>
    <mergeCell ref="B9:B10"/>
    <mergeCell ref="C9:C10"/>
    <mergeCell ref="D9:D10"/>
    <mergeCell ref="A1:F1"/>
    <mergeCell ref="A2:F2"/>
    <mergeCell ref="A3:F3"/>
    <mergeCell ref="A4:F4"/>
  </mergeCells>
  <printOptions/>
  <pageMargins left="1.1811023622047245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4" sqref="A4:F4"/>
    </sheetView>
  </sheetViews>
  <sheetFormatPr defaultColWidth="9.00390625" defaultRowHeight="12.75"/>
  <cols>
    <col min="1" max="1" width="39.375" style="0" customWidth="1"/>
    <col min="4" max="4" width="14.125" style="0" customWidth="1"/>
    <col min="5" max="5" width="13.875" style="0" customWidth="1"/>
    <col min="6" max="6" width="9.125" style="0" hidden="1" customWidth="1"/>
  </cols>
  <sheetData>
    <row r="1" spans="1:5" ht="15.75">
      <c r="A1" s="107" t="s">
        <v>237</v>
      </c>
      <c r="B1" s="84"/>
      <c r="C1" s="84"/>
      <c r="D1" s="84"/>
      <c r="E1" s="84"/>
    </row>
    <row r="2" spans="1:5" ht="15.75">
      <c r="A2" s="107" t="s">
        <v>4</v>
      </c>
      <c r="B2" s="84"/>
      <c r="C2" s="84"/>
      <c r="D2" s="84"/>
      <c r="E2" s="84"/>
    </row>
    <row r="3" spans="1:5" ht="15.75">
      <c r="A3" s="107" t="s">
        <v>48</v>
      </c>
      <c r="B3" s="107"/>
      <c r="C3" s="107"/>
      <c r="D3" s="107"/>
      <c r="E3" s="107"/>
    </row>
    <row r="4" spans="1:6" ht="15.75">
      <c r="A4" s="87" t="s">
        <v>380</v>
      </c>
      <c r="B4" s="87"/>
      <c r="C4" s="87"/>
      <c r="D4" s="87"/>
      <c r="E4" s="87"/>
      <c r="F4" s="87"/>
    </row>
    <row r="5" spans="1:5" ht="15.75">
      <c r="A5" s="35"/>
      <c r="B5" s="36"/>
      <c r="C5" s="36"/>
      <c r="D5" s="36"/>
      <c r="E5" s="36"/>
    </row>
    <row r="6" spans="1:5" ht="15.75">
      <c r="A6" s="90" t="s">
        <v>5</v>
      </c>
      <c r="B6" s="90"/>
      <c r="C6" s="90"/>
      <c r="D6" s="90"/>
      <c r="E6" s="90"/>
    </row>
    <row r="7" spans="1:5" ht="15.75">
      <c r="A7" s="90" t="s">
        <v>46</v>
      </c>
      <c r="B7" s="90"/>
      <c r="C7" s="90"/>
      <c r="D7" s="90"/>
      <c r="E7" s="90"/>
    </row>
    <row r="8" spans="1:5" ht="15.75">
      <c r="A8" s="90" t="s">
        <v>234</v>
      </c>
      <c r="B8" s="90"/>
      <c r="C8" s="90"/>
      <c r="D8" s="90"/>
      <c r="E8" s="90"/>
    </row>
    <row r="9" spans="1:5" ht="15.75">
      <c r="A9" s="9"/>
      <c r="B9" s="1"/>
      <c r="C9" s="1"/>
      <c r="D9" s="1"/>
      <c r="E9" s="8"/>
    </row>
    <row r="10" spans="1:5" ht="63">
      <c r="A10" s="2" t="s">
        <v>6</v>
      </c>
      <c r="B10" s="2" t="s">
        <v>137</v>
      </c>
      <c r="C10" s="2" t="s">
        <v>7</v>
      </c>
      <c r="D10" s="7" t="s">
        <v>233</v>
      </c>
      <c r="E10" s="7" t="s">
        <v>232</v>
      </c>
    </row>
    <row r="11" spans="1:5" ht="15.75">
      <c r="A11" s="3" t="s">
        <v>8</v>
      </c>
      <c r="B11" s="4" t="s">
        <v>29</v>
      </c>
      <c r="C11" s="4"/>
      <c r="D11" s="33">
        <f>SUM(D12:D15)</f>
        <v>25555.1</v>
      </c>
      <c r="E11" s="33">
        <f>SUM(E12:E15)</f>
        <v>27513.544</v>
      </c>
    </row>
    <row r="12" spans="1:5" ht="78.75">
      <c r="A12" s="5" t="s">
        <v>9</v>
      </c>
      <c r="B12" s="6"/>
      <c r="C12" s="6" t="s">
        <v>30</v>
      </c>
      <c r="D12" s="34">
        <f>'Прил.10 Вед.расходы 13-14'!F13</f>
        <v>2800.5</v>
      </c>
      <c r="E12" s="34">
        <f>'Прил.10 Вед.расходы 13-14'!G13</f>
        <v>3024.54</v>
      </c>
    </row>
    <row r="13" spans="1:5" ht="78.75">
      <c r="A13" s="5" t="s">
        <v>10</v>
      </c>
      <c r="B13" s="6"/>
      <c r="C13" s="6" t="s">
        <v>31</v>
      </c>
      <c r="D13" s="34">
        <f>'Прил.10 Вед.расходы 13-14'!F21</f>
        <v>11438.500000000002</v>
      </c>
      <c r="E13" s="34">
        <f>'Прил.10 Вед.расходы 13-14'!G21</f>
        <v>12362.372000000001</v>
      </c>
    </row>
    <row r="14" spans="1:5" ht="15.75">
      <c r="A14" s="5" t="s">
        <v>11</v>
      </c>
      <c r="B14" s="6"/>
      <c r="C14" s="6" t="s">
        <v>32</v>
      </c>
      <c r="D14" s="34">
        <f>'Прил.10 Вед.расходы 13-14'!F32</f>
        <v>700</v>
      </c>
      <c r="E14" s="34">
        <f>'Прил.10 Вед.расходы 13-14'!G32</f>
        <v>800</v>
      </c>
    </row>
    <row r="15" spans="1:5" ht="18.75" customHeight="1">
      <c r="A15" s="5" t="s">
        <v>12</v>
      </c>
      <c r="B15" s="6"/>
      <c r="C15" s="6" t="s">
        <v>120</v>
      </c>
      <c r="D15" s="34">
        <f>'Прил.10 Вед.расходы 13-14'!F37+'Прил.10 Вед.расходы 13-14'!F118</f>
        <v>10616.099999999999</v>
      </c>
      <c r="E15" s="34">
        <f>'Прил.10 Вед.расходы 13-14'!G118+'Прил.10 Вед.расходы 13-14'!G37</f>
        <v>11326.632000000001</v>
      </c>
    </row>
    <row r="16" spans="1:5" ht="31.5">
      <c r="A16" s="3" t="s">
        <v>13</v>
      </c>
      <c r="B16" s="4" t="s">
        <v>34</v>
      </c>
      <c r="C16" s="4"/>
      <c r="D16" s="33">
        <f>D17</f>
        <v>1716.8</v>
      </c>
      <c r="E16" s="33">
        <f>E17</f>
        <v>1802.64</v>
      </c>
    </row>
    <row r="17" spans="1:5" ht="63">
      <c r="A17" s="5" t="s">
        <v>14</v>
      </c>
      <c r="B17" s="6"/>
      <c r="C17" s="6" t="s">
        <v>33</v>
      </c>
      <c r="D17" s="34">
        <f>'Прил.10 Вед.расходы 13-14'!F45</f>
        <v>1716.8</v>
      </c>
      <c r="E17" s="34">
        <f>'Прил.10 Вед.расходы 13-14'!G45</f>
        <v>1802.64</v>
      </c>
    </row>
    <row r="18" spans="1:5" ht="15.75">
      <c r="A18" s="3" t="s">
        <v>15</v>
      </c>
      <c r="B18" s="4" t="s">
        <v>35</v>
      </c>
      <c r="C18" s="4"/>
      <c r="D18" s="33">
        <f>D19+D20</f>
        <v>4724</v>
      </c>
      <c r="E18" s="33">
        <f>E19+E20</f>
        <v>5130.421</v>
      </c>
    </row>
    <row r="19" spans="1:5" ht="15.75">
      <c r="A19" s="5" t="s">
        <v>16</v>
      </c>
      <c r="B19" s="6"/>
      <c r="C19" s="6" t="s">
        <v>36</v>
      </c>
      <c r="D19" s="34">
        <f>'Прил.10 Вед.расходы 13-14'!F52</f>
        <v>60</v>
      </c>
      <c r="E19" s="34">
        <f>'Прил.10 Вед.расходы 13-14'!G52</f>
        <v>70</v>
      </c>
    </row>
    <row r="20" spans="1:5" ht="31.5">
      <c r="A20" s="5" t="s">
        <v>17</v>
      </c>
      <c r="B20" s="6"/>
      <c r="C20" s="6" t="s">
        <v>37</v>
      </c>
      <c r="D20" s="34">
        <f>'Прил.10 Вед.расходы 13-14'!F56</f>
        <v>4664</v>
      </c>
      <c r="E20" s="34">
        <f>'Прил.10 Вед.расходы 13-14'!G56</f>
        <v>5060.421</v>
      </c>
    </row>
    <row r="21" spans="1:5" ht="15.75">
      <c r="A21" s="3" t="s">
        <v>18</v>
      </c>
      <c r="B21" s="4" t="s">
        <v>38</v>
      </c>
      <c r="C21" s="4"/>
      <c r="D21" s="33">
        <f>D22+D23+D24</f>
        <v>39408.5</v>
      </c>
      <c r="E21" s="33">
        <f>E22+E23+E24</f>
        <v>41420.479999999996</v>
      </c>
    </row>
    <row r="22" spans="1:5" ht="15.75">
      <c r="A22" s="5" t="s">
        <v>19</v>
      </c>
      <c r="B22" s="6"/>
      <c r="C22" s="6" t="s">
        <v>39</v>
      </c>
      <c r="D22" s="34">
        <f>'Прил.10 Вед.расходы 13-14'!F65</f>
        <v>15100</v>
      </c>
      <c r="E22" s="34">
        <f>'Прил.10 Вед.расходы 13-14'!G65</f>
        <v>16250</v>
      </c>
    </row>
    <row r="23" spans="1:5" ht="15.75">
      <c r="A23" s="5" t="s">
        <v>20</v>
      </c>
      <c r="B23" s="6"/>
      <c r="C23" s="6" t="s">
        <v>40</v>
      </c>
      <c r="D23" s="34">
        <f>'Прил.10 Вед.расходы 13-14'!F76</f>
        <v>2300</v>
      </c>
      <c r="E23" s="34">
        <f>'Прил.10 Вед.расходы 13-14'!G76</f>
        <v>2800</v>
      </c>
    </row>
    <row r="24" spans="1:5" ht="15.75">
      <c r="A24" s="5" t="s">
        <v>21</v>
      </c>
      <c r="B24" s="6"/>
      <c r="C24" s="6" t="s">
        <v>41</v>
      </c>
      <c r="D24" s="34">
        <f>'Прил.10 Вед.расходы 13-14'!F84</f>
        <v>22008.5</v>
      </c>
      <c r="E24" s="34">
        <f>'Прил.10 Вед.расходы 13-14'!G84</f>
        <v>22370.48</v>
      </c>
    </row>
    <row r="25" spans="1:5" ht="15.75">
      <c r="A25" s="3" t="s">
        <v>22</v>
      </c>
      <c r="B25" s="4" t="s">
        <v>42</v>
      </c>
      <c r="C25" s="4"/>
      <c r="D25" s="33">
        <f>D26</f>
        <v>3298.7</v>
      </c>
      <c r="E25" s="33">
        <f>E26</f>
        <v>3542.5960000000005</v>
      </c>
    </row>
    <row r="26" spans="1:5" ht="31.5">
      <c r="A26" s="5" t="s">
        <v>23</v>
      </c>
      <c r="B26" s="6"/>
      <c r="C26" s="6" t="s">
        <v>43</v>
      </c>
      <c r="D26" s="34">
        <f>'Прил.10 Вед.расходы 13-14'!F96</f>
        <v>3298.7</v>
      </c>
      <c r="E26" s="34">
        <f>'Прил.10 Вед.расходы 13-14'!G96</f>
        <v>3542.5960000000005</v>
      </c>
    </row>
    <row r="27" spans="1:5" ht="31.5">
      <c r="A27" s="3" t="s">
        <v>24</v>
      </c>
      <c r="B27" s="4" t="s">
        <v>45</v>
      </c>
      <c r="C27" s="4"/>
      <c r="D27" s="33">
        <f>D28</f>
        <v>23959.8</v>
      </c>
      <c r="E27" s="33">
        <f>E28</f>
        <v>24918.192</v>
      </c>
    </row>
    <row r="28" spans="1:5" ht="15.75">
      <c r="A28" s="5" t="s">
        <v>25</v>
      </c>
      <c r="B28" s="6"/>
      <c r="C28" s="6" t="s">
        <v>44</v>
      </c>
      <c r="D28" s="34">
        <f>'Прил.10 Вед.расходы 13-14'!F113</f>
        <v>23959.8</v>
      </c>
      <c r="E28" s="34">
        <f>'Прил.10 Вед.расходы 13-14'!G113</f>
        <v>24918.192</v>
      </c>
    </row>
    <row r="29" spans="1:5" ht="15.75">
      <c r="A29" s="3" t="s">
        <v>26</v>
      </c>
      <c r="B29" s="4">
        <v>1000</v>
      </c>
      <c r="C29" s="4"/>
      <c r="D29" s="33">
        <f>D30</f>
        <v>380</v>
      </c>
      <c r="E29" s="33">
        <f>E30</f>
        <v>400</v>
      </c>
    </row>
    <row r="30" spans="1:5" ht="15.75">
      <c r="A30" s="5" t="s">
        <v>27</v>
      </c>
      <c r="B30" s="4"/>
      <c r="C30" s="6">
        <v>1003</v>
      </c>
      <c r="D30" s="34">
        <f>'Прил.10 Вед.расходы 13-14'!F103</f>
        <v>380</v>
      </c>
      <c r="E30" s="34">
        <f>'Прил.10 Вед.расходы 13-14'!G103</f>
        <v>400</v>
      </c>
    </row>
    <row r="31" spans="1:5" ht="15.75">
      <c r="A31" s="3" t="s">
        <v>115</v>
      </c>
      <c r="B31" s="4">
        <v>1100</v>
      </c>
      <c r="C31" s="4"/>
      <c r="D31" s="33">
        <f>D32</f>
        <v>3233.7</v>
      </c>
      <c r="E31" s="33">
        <f>E32</f>
        <v>3557.07</v>
      </c>
    </row>
    <row r="32" spans="1:5" ht="31.5">
      <c r="A32" s="25" t="s">
        <v>131</v>
      </c>
      <c r="B32" s="6"/>
      <c r="C32" s="6" t="s">
        <v>132</v>
      </c>
      <c r="D32" s="34">
        <f>'Прил.10 Вед.расходы 13-14'!F108</f>
        <v>3233.7</v>
      </c>
      <c r="E32" s="34">
        <f>'Прил.10 Вед.расходы 13-14'!G108</f>
        <v>3557.07</v>
      </c>
    </row>
    <row r="33" spans="1:5" ht="15.75">
      <c r="A33" s="3" t="s">
        <v>28</v>
      </c>
      <c r="B33" s="4"/>
      <c r="C33" s="4"/>
      <c r="D33" s="33">
        <f>D31+D29+D27+D25+D21+D18+D16+D11</f>
        <v>102276.6</v>
      </c>
      <c r="E33" s="33">
        <f>E31+E29+E27+E25+E21+E18+E16+E11</f>
        <v>108284.943</v>
      </c>
    </row>
  </sheetData>
  <mergeCells count="7">
    <mergeCell ref="A1:E1"/>
    <mergeCell ref="A2:E2"/>
    <mergeCell ref="A8:E8"/>
    <mergeCell ref="A3:E3"/>
    <mergeCell ref="A6:E6"/>
    <mergeCell ref="A7:E7"/>
    <mergeCell ref="A4:F4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2011-12-29T07:51:31Z</cp:lastPrinted>
  <dcterms:created xsi:type="dcterms:W3CDTF">2009-12-04T09:22:25Z</dcterms:created>
  <dcterms:modified xsi:type="dcterms:W3CDTF">2011-12-29T07:51:35Z</dcterms:modified>
  <cp:category/>
  <cp:version/>
  <cp:contentType/>
  <cp:contentStatus/>
</cp:coreProperties>
</file>