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70" windowWidth="15195" windowHeight="8970" firstSheet="1" activeTab="4"/>
  </bookViews>
  <sheets>
    <sheet name="прил. 3 Доходы 2014" sheetId="1" r:id="rId1"/>
    <sheet name="Прил.5 Безв.пост." sheetId="2" r:id="rId2"/>
    <sheet name="Прил.7 Прогр.2014" sheetId="3" r:id="rId3"/>
    <sheet name="Прил.9 Ведом.2014" sheetId="4" r:id="rId4"/>
    <sheet name="прил.11 Разделы 2014" sheetId="5" r:id="rId5"/>
  </sheets>
  <definedNames>
    <definedName name="_xlnm._FilterDatabase" localSheetId="4" hidden="1">'прил.11 Разделы 2014'!$A$9:$E$309</definedName>
    <definedName name="_xlnm._FilterDatabase" localSheetId="2" hidden="1">'Прил.7 Прогр.2014'!$A$9:$E$361</definedName>
  </definedNames>
  <calcPr fullCalcOnLoad="1"/>
</workbook>
</file>

<file path=xl/sharedStrings.xml><?xml version="1.0" encoding="utf-8"?>
<sst xmlns="http://schemas.openxmlformats.org/spreadsheetml/2006/main" count="3260" uniqueCount="418">
  <si>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</si>
  <si>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</si>
  <si>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</si>
  <si>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</si>
  <si>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</si>
  <si>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</si>
  <si>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</si>
  <si>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Социальное обеспечение населения</t>
  </si>
  <si>
    <t>0103</t>
  </si>
  <si>
    <t>0104</t>
  </si>
  <si>
    <t>0111</t>
  </si>
  <si>
    <t>0309</t>
  </si>
  <si>
    <t>0402</t>
  </si>
  <si>
    <t>0412</t>
  </si>
  <si>
    <t>0501</t>
  </si>
  <si>
    <t>0502</t>
  </si>
  <si>
    <t>0503</t>
  </si>
  <si>
    <t>0707</t>
  </si>
  <si>
    <t>0801</t>
  </si>
  <si>
    <t>к постановлению Совета депутатов</t>
  </si>
  <si>
    <t>МО «Морозовское городское поселение»</t>
  </si>
  <si>
    <t>Обеспечение деятельности органов местного самоуправления</t>
  </si>
  <si>
    <t>Резервные фонды</t>
  </si>
  <si>
    <t>Защита населения и территории от последствий чрезвычайных ситуаций и стихийных бедствий природного и техногенного характера.</t>
  </si>
  <si>
    <t>Топливно-энергетический комплекс</t>
  </si>
  <si>
    <t>Молодежная политика и оздоровление детей</t>
  </si>
  <si>
    <t>001</t>
  </si>
  <si>
    <t>0113</t>
  </si>
  <si>
    <t>Другие вопросы в области физической культуры и спорта</t>
  </si>
  <si>
    <t>1105</t>
  </si>
  <si>
    <t>Иные межбюджетные трансферты</t>
  </si>
  <si>
    <t>Наименование</t>
  </si>
  <si>
    <t>Приложение № 3</t>
  </si>
  <si>
    <t>Код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</si>
  <si>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</si>
  <si>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</si>
  <si>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</si>
  <si>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</si>
  <si>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Налог на  имущество  физических  лиц, взимаемый по ставкам,  применяемым к объектам налогообложения, расположенным в границах поселений</t>
  </si>
  <si>
    <t>Транспортный налог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</si>
  <si>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</si>
  <si>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</si>
  <si>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          уполномоченными в соответствии с законодательными 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</si>
  <si>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</si>
  <si>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 собственность на которые не разграничена  и 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</si>
  <si>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поселений (за исключением имущества мун. автономных учреждений, а также имущества мун. унитарных предприятий, в т.ч. казенных)</t>
  </si>
  <si>
    <t xml:space="preserve">Доходы от продажи материальных и нематериальных активов </t>
  </si>
  <si>
    <t xml:space="preserve"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 по  указанному имуществу             </t>
  </si>
  <si>
    <t>Прочие неналоговые доходы</t>
  </si>
  <si>
    <t>Прочие неналоговые доходы бюджетов муниципальных районов</t>
  </si>
  <si>
    <t>Безвозмездные поступления</t>
  </si>
  <si>
    <t>Прочие безвозмездные поступления в бюджеты поселений.</t>
  </si>
  <si>
    <t>Всего доходов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</si>
  <si>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</si>
  <si>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поселений.</t>
  </si>
  <si>
    <t>Прочие поступления от денежных взысканий (штрафов) и иных сумм в возмещение ущерба, зачисляемые в бюджеты поселений.</t>
  </si>
  <si>
    <t>Сумма на 2014 год (тыс.руб.)</t>
  </si>
  <si>
    <t>Приложение № 11</t>
  </si>
  <si>
    <t>Приложение № 7</t>
  </si>
  <si>
    <t>Приложение № 9</t>
  </si>
  <si>
    <t>Прочие доходы от оказания платных услуг (работ) получателями средств бюджетов поселений</t>
  </si>
  <si>
    <t xml:space="preserve">Прочие доходы от оказания платных услуг </t>
  </si>
  <si>
    <t>Дорожное хозяйство (дорожные фонды)</t>
  </si>
  <si>
    <t>0409</t>
  </si>
  <si>
    <t>Другие вопросы в области жилищно-коммунального хозяйства</t>
  </si>
  <si>
    <t>0505</t>
  </si>
  <si>
    <t>Мобилизационная и вневойсковая подготовка</t>
  </si>
  <si>
    <t>0203</t>
  </si>
  <si>
    <t>Дотации бюджетам поселений на выравнивание бюджетной обеспеченности из  Фонда  финансовой поддержки поселений</t>
  </si>
  <si>
    <t xml:space="preserve">2020301510000151 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</si>
  <si>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</si>
  <si>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20203024100001151</t>
  </si>
  <si>
    <t>Субвенции бюджетам поселений на выполнение передаваемых полномочий субъектов Российской Федерации</t>
  </si>
  <si>
    <t>10000000000000000</t>
  </si>
  <si>
    <t>10100000000000000</t>
  </si>
  <si>
    <t>10102000010000110</t>
  </si>
  <si>
    <t>10600000000000000</t>
  </si>
  <si>
    <t>10601030100000110</t>
  </si>
  <si>
    <t>10604000020000110</t>
  </si>
  <si>
    <t>10606000000000110</t>
  </si>
  <si>
    <t>10800000000000000</t>
  </si>
  <si>
    <t>10804020010000110</t>
  </si>
  <si>
    <t>11100000000000000</t>
  </si>
  <si>
    <t>11105013100000120</t>
  </si>
  <si>
    <t>11109045100000120</t>
  </si>
  <si>
    <t>11301000000000100</t>
  </si>
  <si>
    <t>11301995100000130</t>
  </si>
  <si>
    <t>11400000000000000</t>
  </si>
  <si>
    <t>11406013100000430</t>
  </si>
  <si>
    <t>11406025100000430</t>
  </si>
  <si>
    <t>11402053100000410</t>
  </si>
  <si>
    <t>11700000000000000</t>
  </si>
  <si>
    <t>11705050050000180</t>
  </si>
  <si>
    <t>20000000000000000</t>
  </si>
  <si>
    <t>20201001100000151</t>
  </si>
  <si>
    <t>20705000100000180</t>
  </si>
  <si>
    <t xml:space="preserve"> бюджета МО «Морозовское городское поселение» на 2014 год</t>
  </si>
  <si>
    <t>10302000010000100</t>
  </si>
  <si>
    <t>Акцизы по подакцизным товарам (продукции), производимым на территории Российской Федерации</t>
  </si>
  <si>
    <t>ЦСР</t>
  </si>
  <si>
    <t>ВР</t>
  </si>
  <si>
    <t>Рз,ПР</t>
  </si>
  <si>
    <t>Сумма             (тыс. руб.)</t>
  </si>
  <si>
    <t>РАСПРЕДЕЛЕНИЕ                                                                                                                                                                       
  бюджетных ассигнований по целевым статьям 
(муниципальным программам муниципального образования «Морозовское городское поселение 
Всеволожского муниципального района Ленинградской области» 
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на 2014 год</t>
  </si>
  <si>
    <t>11690050100000100</t>
  </si>
  <si>
    <t>ГР</t>
  </si>
  <si>
    <t>Рз</t>
  </si>
  <si>
    <t>ПР</t>
  </si>
  <si>
    <t>Совет детутатов муниципального образования "Морозовское городское поселение Всеволожского муниципального района Ленинградской области"</t>
  </si>
  <si>
    <t>002</t>
  </si>
  <si>
    <t>17 0 0000</t>
  </si>
  <si>
    <t>Обеспечение деятельности депутатов представительного органа муниципального образования</t>
  </si>
  <si>
    <t>17 1 0000</t>
  </si>
  <si>
    <t>01</t>
  </si>
  <si>
    <t>03</t>
  </si>
  <si>
    <t>Расходы на выплаты по оплате труда работников органов местного самоуправления в рамках обеспечения деятельности депутатов представительного органа муниципального образования</t>
  </si>
  <si>
    <t>17 1 0014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</si>
  <si>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</si>
  <si>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в рамках обеспечения деятельности депутатов представительного органа муниципального образования</t>
  </si>
  <si>
    <t>17 1 0015</t>
  </si>
  <si>
    <t>Иные выплаты персоналу государственных (муниципальных) органов, за исключением фонда оплаты труда</t>
  </si>
  <si>
    <t>Обеспечение деятельности аппаратов органов местного самоуправления муниципального образования</t>
  </si>
  <si>
    <t>17 3 0000</t>
  </si>
  <si>
    <t>Расходы на обеспечение функций органов местного самоуправления в рамках обеспечение деятельности аппаратов органов местного самоуправления муниципального образования</t>
  </si>
  <si>
    <t>17 3 0015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</si>
  <si>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</si>
  <si>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</si>
  <si>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</si>
  <si>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Непрограммные расходы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</si>
  <si>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18 0 0000</t>
  </si>
  <si>
    <t>Непрограммные расходы</t>
  </si>
  <si>
    <t>18 7 0000</t>
  </si>
  <si>
    <t>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</si>
  <si>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18 7 0012</t>
  </si>
  <si>
    <t>Администрация муниципального образования "Морозовское городское поселение Всеволожского муниципального района Ленинградской области"</t>
  </si>
  <si>
    <t>Муниципальная программа «Основные направления развития жилищно-коммунального хозяйства на территории МО «Морозовское городское поселение Всеволожского муниципального района Ленинградской области» на 2014-2016гг.»</t>
  </si>
  <si>
    <t>11 0 0000</t>
  </si>
  <si>
    <t>Подпрограмма «Обеспечение устойчивого функционирования и развития коммунальной и инженерной инфраструктуры и повышение энергоэффективности в МО «Морозовское городское поселение»</t>
  </si>
  <si>
    <t>04</t>
  </si>
  <si>
    <t>12</t>
  </si>
  <si>
    <t>Мероприятия в сфере комплексного развитие инфраструктуры муниципального образования</t>
  </si>
  <si>
    <t>05</t>
  </si>
  <si>
    <t>Мероприятия, направленные на улучшение качества уличного освещения</t>
  </si>
  <si>
    <t>Закупка товаров, работ, услуг в целях капитального ремонта государственного имущества</t>
  </si>
  <si>
    <t>Мероприятия, направленные на строительство объектов коммунальной и инженерной инфраструктуры</t>
  </si>
  <si>
    <t>02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</si>
  <si>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</si>
  <si>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Мероприятия, направленные на  капитальный ремонт объектов коммунальной и инженерной инфраструктуры</t>
  </si>
  <si>
    <t>Мероприятия в сфере энергосбережения и энергетической эффективности</t>
  </si>
  <si>
    <t>Субсидии юридическим лицам (кроме государственных учреждений) и физическим лицам- производителям товаров,  работ, услуг</t>
  </si>
  <si>
    <t>Мероприятия, направленные на достижения уровня безопасного и комфортного проживания граждан</t>
  </si>
  <si>
    <t>Фонд оплаты труда казенных учреждений и взносы по обязательному социальному страхованию</t>
  </si>
  <si>
    <t>Иные выплаты персоналу, за исключением фонда оплаты труда</t>
  </si>
  <si>
    <t>Укрепление материально-технической базы</t>
  </si>
  <si>
    <t>Муниципальная программа «Создание условий для развития культурно - массовой работы, спорта и молодежной политики в  МО «Морозовское городское поселение» на 2014-2016г.г.</t>
  </si>
  <si>
    <t>12 0 0000</t>
  </si>
  <si>
    <t xml:space="preserve">Подпрограмма  «Организация культурно-массовой работы среди населения муниципального образования "Морозовское городское поселение Всеволожского муниципального района Ленинградской области" </t>
  </si>
  <si>
    <t>12 1 0000</t>
  </si>
  <si>
    <t>13</t>
  </si>
  <si>
    <t>Организация меропритий гражданско-патриотической направленности и мероприятий, посвященных памятным дата</t>
  </si>
  <si>
    <t>12 1 0061</t>
  </si>
  <si>
    <t>Премии и гранты</t>
  </si>
  <si>
    <t>Организация мероприятий, посвященных профессиональным праздникам</t>
  </si>
  <si>
    <t>12 1 0062</t>
  </si>
  <si>
    <t>Организация мероприятия, направленных на укрепление семьи</t>
  </si>
  <si>
    <t>12 1 0063</t>
  </si>
  <si>
    <t>Экология родного края</t>
  </si>
  <si>
    <t>12 1 0064</t>
  </si>
  <si>
    <t>Организация отдыха населения</t>
  </si>
  <si>
    <t>12 1 0065</t>
  </si>
  <si>
    <t xml:space="preserve"> Укрепление материально-технической базы для проведения массовых мероприятий</t>
  </si>
  <si>
    <t>12 1 0066</t>
  </si>
  <si>
    <t>Подпрограмма «Развитие физической культуры и спорта в  муниципальном образовании  «Морозовское городское поселение Всеволожского муниципального района Ленинградской области» на 2014 -2016 годы»</t>
  </si>
  <si>
    <t>12 2 0000</t>
  </si>
  <si>
    <t>11</t>
  </si>
  <si>
    <t>Развитие детско-юношеского спорта</t>
  </si>
  <si>
    <t>12 2 0081</t>
  </si>
  <si>
    <t>Уплата прочих налогов, сборов  и иных платежей</t>
  </si>
  <si>
    <t>Улучшени условий тренировачного процесса</t>
  </si>
  <si>
    <t>12 2 0082</t>
  </si>
  <si>
    <t>Массовая спортивно-оздоровительная работа по месту жительства населенияпо месту жительства населения</t>
  </si>
  <si>
    <t>12 2 0083</t>
  </si>
  <si>
    <t>Подпрограмма  «Молодое поколение  муниципального образования«Морозовское городское поселение Всеволожского муниципального района  Ленинградской области»</t>
  </si>
  <si>
    <t>12 3 0000</t>
  </si>
  <si>
    <t>07</t>
  </si>
  <si>
    <t>Содействие развитию патриотизма, гражданственности, социальной зрелости молодежи</t>
  </si>
  <si>
    <t>12 3  0091</t>
  </si>
  <si>
    <t>Развитие у молодых граждан навыков эффективного поведения на рынке труда, положительной трудовой мотивации, содействие занятости и трудоустройству подростков и молодежи</t>
  </si>
  <si>
    <t>12 3 0092</t>
  </si>
  <si>
    <t xml:space="preserve"> Фонд оплаты труда и страховые  взносы</t>
  </si>
  <si>
    <t>Содействие разностороннему развитию молодых людей, их творческих способностей, навыков самоорганизации и самореализации личности</t>
  </si>
  <si>
    <t xml:space="preserve">12 3 0093 </t>
  </si>
  <si>
    <t>Развитие международных связей в области образования</t>
  </si>
  <si>
    <t>12 3 0094</t>
  </si>
  <si>
    <t>Организация и  проведение праздничных мероприятий для детей и молодежи</t>
  </si>
  <si>
    <t>12 3 0095</t>
  </si>
  <si>
    <t>Подпрограмма "Организация досуга детей и подростоков на территории муниципального образования "Морозовское городское поселение Всеволожского муниципального района Ленинградской области" на 2014 - 2016 годы"</t>
  </si>
  <si>
    <t xml:space="preserve">12 4 0000 </t>
  </si>
  <si>
    <t>Организация и проведение мероприятий, направленных на формирование гражданской позиции, патриотического отношения к России.</t>
  </si>
  <si>
    <t xml:space="preserve">12 4 0101 </t>
  </si>
  <si>
    <t>Организация и проведение мероприятий активного семейного отдыха.</t>
  </si>
  <si>
    <t>12 4 0102</t>
  </si>
  <si>
    <t>Просветительная работа</t>
  </si>
  <si>
    <t>12 4 0103</t>
  </si>
  <si>
    <t>Мероприятия, направленные на оздоровление, отдых и занятость детей и подростков.</t>
  </si>
  <si>
    <t>12 4 0104</t>
  </si>
  <si>
    <t>Содействие в организации досуга детей и подростков</t>
  </si>
  <si>
    <t>12 4 0105</t>
  </si>
  <si>
    <t xml:space="preserve">Подпрограмма «Профилактика алкоголизма, наркомании и табакокурения среди детей и подростков в муниципальном образовании «Морозовское городское поселение Всеволожского муниципального района  Ленинградской области» </t>
  </si>
  <si>
    <t>12 5 0000</t>
  </si>
  <si>
    <t>Организация и проведение просветительской работы по проблемам наркомании, алкоголизма и табакокурения</t>
  </si>
  <si>
    <t>12 5 0111</t>
  </si>
  <si>
    <t>Проведение муниципальных акций, фестивалей, выставок, слетов «Мы за здоровый образ жизни!»</t>
  </si>
  <si>
    <t>12 5 0112</t>
  </si>
  <si>
    <t>Изготовление,  приобретение и распространение полиграфической продукции антиалкогольной, антинаркотической, антиникотиновой</t>
  </si>
  <si>
    <t>12 5 0113</t>
  </si>
  <si>
    <t xml:space="preserve">Подпрограмма «Проведение мероприятий для граждан пожилого возраста муниципального образования «Морозовское городское поселение Всеволожского муниципального района  
Ленинградской области» </t>
  </si>
  <si>
    <t>12 6 0000</t>
  </si>
  <si>
    <t>Организация и проведение мероприятий культурно- просветительного характера</t>
  </si>
  <si>
    <t>12 6 0121</t>
  </si>
  <si>
    <t>Проведение муниципальных выставок, конкурсов</t>
  </si>
  <si>
    <t>12 6 0122</t>
  </si>
  <si>
    <t>Организация досуга</t>
  </si>
  <si>
    <t xml:space="preserve">12 6 0123 </t>
  </si>
  <si>
    <t>10</t>
  </si>
  <si>
    <t>Приобретение подарочных и продуктовых наборов к праздничным мероприятиям</t>
  </si>
  <si>
    <t>12 6 0124</t>
  </si>
  <si>
    <t>«Культура Морозовского городского поселения Всеволожского муниципального района Ленинградской области»   на 2014 - 2016 годы</t>
  </si>
  <si>
    <t>13 0 0000</t>
  </si>
  <si>
    <t xml:space="preserve">Подпрограмма «Развитие Культуры» </t>
  </si>
  <si>
    <t>13 1 0000</t>
  </si>
  <si>
    <t>08</t>
  </si>
  <si>
    <t>Обеспечение деятельности  муниципального казненного учреждения   "Дом Культуры им. Н.М. Чекалова"</t>
  </si>
  <si>
    <t>13 1 0131</t>
  </si>
  <si>
    <t>Развитие  культурно-досуговой деятельности (проведение творческих встреч, вечеров отдыха, отчетных концертов и др. программ)</t>
  </si>
  <si>
    <t>13 1 0133</t>
  </si>
  <si>
    <t xml:space="preserve"> Укрепление материально-технической базы (приобретение оборудования и катинальный ремонт) </t>
  </si>
  <si>
    <t>13 1 0134</t>
  </si>
  <si>
    <t>Капитальный ремонт системы повышения давления в контуре пожарного водоснабжения при пожаре в здании МКУ «Дом Культуры им. Н.М. Чекалова»</t>
  </si>
  <si>
    <t>13 1 0136</t>
  </si>
  <si>
    <t xml:space="preserve">Подпрограмма "Организация библиотечного дела на территории муниципального образования "Морозовское городское поселение Всеволожского муниципального района Ленинградской области" </t>
  </si>
  <si>
    <t>13 2 0000</t>
  </si>
  <si>
    <t>Совершенствование библиотечного обслуживания населения.</t>
  </si>
  <si>
    <t>13 2 0141</t>
  </si>
  <si>
    <t>Укомплектование и обеспечение сохранности библиотечных фондов.</t>
  </si>
  <si>
    <t xml:space="preserve">13 2 0142 </t>
  </si>
  <si>
    <t xml:space="preserve">13 2 0143 </t>
  </si>
  <si>
    <t>Подпрограмма  "Историко-краеведческий музей   муниципального образования "Морозовское городское поселение Всеволожского муниципального района Ленинградской области"</t>
  </si>
  <si>
    <t>13 3 0000</t>
  </si>
  <si>
    <t>Развитие культурно-эстетического направления.</t>
  </si>
  <si>
    <t xml:space="preserve">13 3 0151 </t>
  </si>
  <si>
    <t>Укомплектование и обеспечение сохранности музейных фондов.</t>
  </si>
  <si>
    <t>13 3 0152</t>
  </si>
  <si>
    <t>13 3 0153</t>
  </si>
  <si>
    <t>Муниципальная программа «Пожарная безопасность, безопасность на водных объектах, защита населения от чрезвычайных ситуаций и снижение рисков их возникновения на территории МО «Морозовское городское поселение»  на 2014-2016 гг»</t>
  </si>
  <si>
    <t>14 0 0000</t>
  </si>
  <si>
    <t>09</t>
  </si>
  <si>
    <t>Мероприятия по защите населения и территорий от чрезвычайных ситуаций.</t>
  </si>
  <si>
    <t>14 0 0161</t>
  </si>
  <si>
    <t>Мероприятия по пожарной безопасности.</t>
  </si>
  <si>
    <t>14 0 0162</t>
  </si>
  <si>
    <t>Организационные мероприятия</t>
  </si>
  <si>
    <t>14 0 0163</t>
  </si>
  <si>
    <t>Мероприятия по безопасности на водных объектах</t>
  </si>
  <si>
    <t>14 0 0164</t>
  </si>
  <si>
    <t>Муниципальнаяная программа "Благоустройство территории муниципального образования «Морозовское городское поселение Всеволожского муниципального района Ленинградской области» на 2014 - 2016 годы"</t>
  </si>
  <si>
    <t>15 0 0000</t>
  </si>
  <si>
    <t>Озеленение территории</t>
  </si>
  <si>
    <t>15 0 0171</t>
  </si>
  <si>
    <t>Содержание автомобильных дорог</t>
  </si>
  <si>
    <t>15 0 0172</t>
  </si>
  <si>
    <t xml:space="preserve">Благоустройство территории </t>
  </si>
  <si>
    <t>15 0 0173</t>
  </si>
  <si>
    <t xml:space="preserve"> </t>
  </si>
  <si>
    <t>Муниципальная программа «Развитие малого и среднего предпринимательства на территории муниципального образования «Морозовское городское поселение Всеволожского муниципального района  Ленинградской области» на 2014 – 2016 годы»</t>
  </si>
  <si>
    <t>16 0 0000</t>
  </si>
  <si>
    <t xml:space="preserve">Расширение доступа субъектов малого и среднего предпринимательства к финансовым и материальным ресурсам </t>
  </si>
  <si>
    <t>16 0 0181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</si>
  <si>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</si>
  <si>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17 2 0000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</si>
  <si>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</si>
  <si>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</si>
  <si>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17 2 0014</t>
  </si>
  <si>
    <t>Расходы на выплаты по оплате труда работников органов местного самоуправления в рамках обеспечение деятельности аппаратов органов местного самоуправления муниципального образования</t>
  </si>
  <si>
    <t>17 3 0014</t>
  </si>
  <si>
    <t>Выполнение органами местного самоуправления государственных полномочий Ленинградской области</t>
  </si>
  <si>
    <t>17 4 0000</t>
  </si>
  <si>
    <t>Выполнение органами местного самоуправления государственных полномочий Ленинградской области отдельных государственных полномочий Ленинградской области в сфере административных правоотношений</t>
  </si>
  <si>
    <t>17 4 2101</t>
  </si>
  <si>
    <t>Выполнение органами местного самоуправления полномочий по первичному воинскому учету на территориях, где отсутствуют военные комиссариаты</t>
  </si>
  <si>
    <t>17 4 2102</t>
  </si>
  <si>
    <t>Обеспечение деятельности МКУ "ЦИП "Ресурс"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</si>
  <si>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18 7 0016</t>
  </si>
  <si>
    <t>Резервный фонд администрации муниципального образования 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</si>
  <si>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18 7 0002</t>
  </si>
  <si>
    <t>Резервные средства</t>
  </si>
  <si>
    <t>Уплата взносов и иных платей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</si>
  <si>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18 7 0003</t>
  </si>
  <si>
    <t>Прочие мероприятия по реализации государственной политики в области управления государственной и муниципальной собственностью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</si>
  <si>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18 7 0004</t>
  </si>
  <si>
    <t>Ежегодные членские взносы в Совет муниципальных образований в рамках непрограммных расходов органов местного самоуправления муниципального образования  "Морозовское городское поселение Всеволожского муниципального района Ленинградской области"</t>
  </si>
  <si>
    <t>18 7 0005</t>
  </si>
  <si>
    <t>Обеспечение опубликования и распространения правовых актов муниципального образования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</si>
  <si>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18 7 0006</t>
  </si>
  <si>
    <t>Премирование по Постановлению Совета депутатов муниципального образования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</si>
  <si>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18 7 0007</t>
  </si>
  <si>
    <t>Прочие мероприятия по реализации культурно-массовых мероприятий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</si>
  <si>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18 7 0008</t>
  </si>
  <si>
    <t>Субсидии на возмещение предприятиям убытков, связанных с реализацией твердого топлива гражданам, не имеющим центрального отопления, по тарифам, не обеспечивающим возмещение издержек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</si>
  <si>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18 7 0009</t>
  </si>
  <si>
    <t>Прочие мероприятия по землеустройству и землепользованию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</si>
  <si>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18 7 0010</t>
  </si>
  <si>
    <t>Прочие мероприятия в области строительства, архитектуры и градостроительства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</si>
  <si>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18 7 0011</t>
  </si>
  <si>
    <t>Выплаты Почетным гражданам муниципального образования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</si>
  <si>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 xml:space="preserve"> Пособия и компенсации гражданам и иные социальные выплаты, кроме публичных нормативных обязательст</t>
  </si>
  <si>
    <t>Мероприятия по проведению выборов и референдумов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</si>
  <si>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18 7 0014</t>
  </si>
  <si>
    <t>Обеспечение проведения выборов и референдумов</t>
  </si>
  <si>
    <t xml:space="preserve">Субсидии </t>
  </si>
  <si>
    <t>ВСЕГО РАСХОДОВ</t>
  </si>
  <si>
    <t>1003</t>
  </si>
  <si>
    <t>18 7 0013</t>
  </si>
  <si>
    <t>0107</t>
  </si>
  <si>
    <t xml:space="preserve">РАСПРЕДЕЛЕНИЕ
бюджетных ассигнований по целевым статьям 
(муниципальным программам муниципального образования  "Морозовское городское поселение 
Всеволожского муниципального района Ленинградской области" 
и непрограммным направлениям деятельности), группам и подгруппам видов расходов классификации расходов бюджетов, 
а также по разделам и подразделам классификации расходов бюджета на 2014 год
</t>
  </si>
  <si>
    <t>РАСПРЕДЕЛЕНИЕ
бюджетных ассигнований по разделам, подразделам, целевым статьям (муниципальным программам муниципального образования "Морозовское городское поселение Всеволожского муниципального района Ленинградской области"  и непрограммным направлениям деятельности), группам и подгруппам видов расходов классификации расходов бюджетов на 2014 год</t>
  </si>
  <si>
    <t>Код подраздела</t>
  </si>
  <si>
    <t>Код целевой статьи</t>
  </si>
  <si>
    <t>Код вида расхода</t>
  </si>
  <si>
    <t>ОБЩЕГОСУДАРСТВЕННЫЕ ВОПРОСЫ</t>
  </si>
  <si>
    <t>121</t>
  </si>
  <si>
    <t>122</t>
  </si>
  <si>
    <t>242</t>
  </si>
  <si>
    <t>244</t>
  </si>
  <si>
    <t>852</t>
  </si>
  <si>
    <t>540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</si>
  <si>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</si>
  <si>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 xml:space="preserve">Мероприятия по проведению выборов и референдумов в рамках непрограммных расходов органов местного самоуправления муниципального </t>
  </si>
  <si>
    <t>520</t>
  </si>
  <si>
    <t>870</t>
  </si>
  <si>
    <t>Муниципальная программа «Создание условий для развития культурно - массовой работы, спорта и молодежной политики в  МО «Морозовское городское поселение»
на 2014-2016г.г.</t>
  </si>
  <si>
    <t>Организация меропритий гражданско-патриотической направленности и мероприятий, посвященных памятным датам</t>
  </si>
  <si>
    <t>350</t>
  </si>
  <si>
    <t>12 6 0123</t>
  </si>
  <si>
    <t>Ежегодные членские взносы в Совет муниципальных образований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</si>
  <si>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111</t>
  </si>
  <si>
    <t>112</t>
  </si>
  <si>
    <t>Прочая закупка товаров, работ и услуг для государственных нужд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</si>
  <si>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</si>
  <si>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</si>
  <si>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</si>
  <si>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</si>
  <si>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</si>
  <si>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</si>
  <si>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</si>
  <si>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</si>
  <si>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810</t>
  </si>
  <si>
    <t>411</t>
  </si>
  <si>
    <t>243</t>
  </si>
  <si>
    <t>ОБРАЗОВАНИЕ</t>
  </si>
  <si>
    <t>0700</t>
  </si>
  <si>
    <t>12 3  0000</t>
  </si>
  <si>
    <t>12 3  0092</t>
  </si>
  <si>
    <t>12 4  0000</t>
  </si>
  <si>
    <t>12 4 0101</t>
  </si>
  <si>
    <t>СОЦИАЛЬНАЯ ПОЛИТИКА</t>
  </si>
  <si>
    <t>321</t>
  </si>
  <si>
    <t>0800</t>
  </si>
  <si>
    <t>Всего расходов</t>
  </si>
  <si>
    <t>Сумма    (тыс.руб.)</t>
  </si>
  <si>
    <t>Муниципальная программа «Создание условий для развития культурно - массовой работы, спорта и молодежной политики в  МО «Морозовское городское поселение»на 2014-2016г.г.</t>
  </si>
  <si>
    <t>КУЛЬТУРА,  КИНЕМАТОГРАФИЯ</t>
  </si>
  <si>
    <t>Муниципальная программа «Создание условий для развития культурно - массовой работы, спорта и молодежной политики в  МО «Морозовское городское поселение» на 2014-2016 г.г.</t>
  </si>
  <si>
    <t>ФИЗИЧЕСКАЯ КУЛЬТУРА И СПОРТ</t>
  </si>
  <si>
    <t>1100</t>
  </si>
  <si>
    <t xml:space="preserve">Подпрограмма «Проведение мероприятий для граждан пожилого возраста муниципального образования «Морозовское городское поселение Всеволожского муниципального района   Ленинградской области» </t>
  </si>
  <si>
    <t>Обеспечение деятельности МКУ ""Специализированая служба""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</si>
  <si>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18 7 0311</t>
  </si>
  <si>
    <t>Субсидии некоммерческим организациям (за исключением государственных учреждений)</t>
  </si>
  <si>
    <t>Мероприятия в области физической культуры и спорта</t>
  </si>
  <si>
    <t>Бюджетные инвестиции в объекты капитального строительства муниципального образования</t>
  </si>
  <si>
    <t>Мероприятия в области коммунального хозяйства</t>
  </si>
  <si>
    <t>18 7 0411</t>
  </si>
  <si>
    <t>18 7 0421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</si>
  <si>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в МО «Морозовское городское поселение» на 2014-2016гг.»</t>
  </si>
  <si>
    <t>11 0 0041</t>
  </si>
  <si>
    <t>11 0 0042</t>
  </si>
  <si>
    <t>11 0 0043</t>
  </si>
  <si>
    <t>11 0 0044</t>
  </si>
  <si>
    <t>11 0 0045</t>
  </si>
  <si>
    <t>11 0 0046</t>
  </si>
  <si>
    <t>Мероприятия в области благоустройства</t>
  </si>
  <si>
    <t>18 7 0511</t>
  </si>
  <si>
    <t>Мероприятия в области других общегосударственных вопросов</t>
  </si>
  <si>
    <t>18 7 0521</t>
  </si>
  <si>
    <t>Мероприяти в области дорожного хозяйства</t>
  </si>
  <si>
    <t>18 7 0531</t>
  </si>
  <si>
    <t>Мероприятия в области молодежной политики</t>
  </si>
  <si>
    <t>18 7 0541</t>
  </si>
  <si>
    <t>Субсидии на возмещение муниципальному предприятию убытков, связанных с оказанием банных услуг по тарифам, не обеспечивающим возмещение издержек</t>
  </si>
  <si>
    <t>18 7 0321</t>
  </si>
  <si>
    <t>Мероприятия в области уличного освещения</t>
  </si>
  <si>
    <t>18 7 0512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</si>
  <si>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</si>
  <si>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123</t>
  </si>
  <si>
    <t>23 декабря 2013 года № 38</t>
  </si>
  <si>
    <t>Приложение № 5</t>
  </si>
  <si>
    <t>от других бюджетов бюджетной системы Российской Федерации</t>
  </si>
  <si>
    <t>в 2014 году</t>
  </si>
  <si>
    <t>Код бюджетной классификации</t>
  </si>
  <si>
    <t>Источники доходов</t>
  </si>
  <si>
    <t>Сумма  (тыс.руб.)</t>
  </si>
  <si>
    <t>Межбюджетные трансферты, передаваемые бюджетам поселений  для компенсации дополнительных расходов, возникших   в   результате   решений, принятых органами власти другого уровня</t>
  </si>
  <si>
    <t>2020401210000150</t>
  </si>
  <si>
    <t xml:space="preserve"> Исполнение судебных актов Российской Федерации
и мировых соглашений по возмещению вреда, причиненного
в результате незаконных действий (бездействия) органов
государственной власти (государственных органов), органов
местного самоуправления либо должностных лиц этих органов,
а также в результате деятельности казенных учреждений</t>
  </si>
  <si>
    <t>Уплата прочих налогов, сборов</t>
  </si>
  <si>
    <t>831</t>
  </si>
  <si>
    <t>(в новой редакции от 24 июля 2014 года)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</si>
</sst>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</numFmts>
  <fonts count="72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right"/>
    </xf>
    <xf numFmtId="168" fontId="1" fillId="0" borderId="0" xfId="0" applyNumberFormat="1" applyFont="1" applyAlignment="1">
      <alignment horizontal="right"/>
    </xf>
    <xf numFmtId="168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/>
    </xf>
    <xf numFmtId="0" fontId="2" fillId="33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169" fontId="3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69" fontId="1" fillId="0" borderId="1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/>
    </xf>
    <xf numFmtId="0" fontId="1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0" fontId="58" fillId="0" borderId="10" xfId="0" applyFont="1" applyBorder="1" applyAlignment="1">
      <alignment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/>
    </xf>
    <xf numFmtId="0" fontId="59" fillId="0" borderId="10" xfId="0" applyFont="1" applyBorder="1" applyAlignment="1">
      <alignment/>
    </xf>
    <xf numFmtId="169" fontId="58" fillId="0" borderId="10" xfId="0" applyNumberFormat="1" applyFont="1" applyBorder="1" applyAlignment="1">
      <alignment/>
    </xf>
    <xf numFmtId="0" fontId="59" fillId="0" borderId="10" xfId="0" applyFont="1" applyFill="1" applyBorder="1" applyAlignment="1">
      <alignment vertical="center" wrapText="1"/>
    </xf>
    <xf numFmtId="49" fontId="59" fillId="0" borderId="10" xfId="0" applyNumberFormat="1" applyFont="1" applyBorder="1" applyAlignment="1">
      <alignment/>
    </xf>
    <xf numFmtId="169" fontId="59" fillId="0" borderId="10" xfId="0" applyNumberFormat="1" applyFont="1" applyBorder="1" applyAlignment="1">
      <alignment/>
    </xf>
    <xf numFmtId="0" fontId="61" fillId="0" borderId="10" xfId="0" applyFont="1" applyFill="1" applyBorder="1" applyAlignment="1">
      <alignment vertical="center" wrapText="1"/>
    </xf>
    <xf numFmtId="0" fontId="59" fillId="0" borderId="10" xfId="0" applyFont="1" applyBorder="1" applyAlignment="1">
      <alignment wrapText="1"/>
    </xf>
    <xf numFmtId="0" fontId="61" fillId="0" borderId="10" xfId="0" applyFont="1" applyBorder="1" applyAlignment="1">
      <alignment wrapText="1"/>
    </xf>
    <xf numFmtId="169" fontId="59" fillId="0" borderId="10" xfId="0" applyNumberFormat="1" applyFont="1" applyFill="1" applyBorder="1" applyAlignment="1">
      <alignment/>
    </xf>
    <xf numFmtId="169" fontId="61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 wrapText="1"/>
    </xf>
    <xf numFmtId="49" fontId="61" fillId="0" borderId="10" xfId="0" applyNumberFormat="1" applyFont="1" applyBorder="1" applyAlignment="1">
      <alignment/>
    </xf>
    <xf numFmtId="169" fontId="0" fillId="0" borderId="10" xfId="0" applyNumberFormat="1" applyBorder="1" applyAlignment="1">
      <alignment/>
    </xf>
    <xf numFmtId="0" fontId="62" fillId="0" borderId="10" xfId="0" applyFont="1" applyBorder="1" applyAlignment="1">
      <alignment wrapText="1"/>
    </xf>
    <xf numFmtId="0" fontId="63" fillId="0" borderId="10" xfId="0" applyFont="1" applyBorder="1" applyAlignment="1">
      <alignment wrapText="1"/>
    </xf>
    <xf numFmtId="0" fontId="64" fillId="0" borderId="10" xfId="0" applyFont="1" applyBorder="1" applyAlignment="1">
      <alignment wrapText="1"/>
    </xf>
    <xf numFmtId="0" fontId="62" fillId="0" borderId="10" xfId="0" applyFont="1" applyFill="1" applyBorder="1" applyAlignment="1">
      <alignment wrapText="1"/>
    </xf>
    <xf numFmtId="0" fontId="65" fillId="0" borderId="10" xfId="0" applyFont="1" applyBorder="1" applyAlignment="1">
      <alignment wrapText="1"/>
    </xf>
    <xf numFmtId="0" fontId="1" fillId="34" borderId="10" xfId="0" applyFont="1" applyFill="1" applyBorder="1" applyAlignment="1">
      <alignment wrapText="1"/>
    </xf>
    <xf numFmtId="169" fontId="59" fillId="0" borderId="10" xfId="0" applyNumberFormat="1" applyFont="1" applyFill="1" applyBorder="1" applyAlignment="1">
      <alignment horizontal="right" wrapText="1"/>
    </xf>
    <xf numFmtId="0" fontId="61" fillId="0" borderId="10" xfId="0" applyFont="1" applyFill="1" applyBorder="1" applyAlignment="1">
      <alignment horizontal="left" wrapText="1"/>
    </xf>
    <xf numFmtId="169" fontId="61" fillId="0" borderId="10" xfId="0" applyNumberFormat="1" applyFont="1" applyFill="1" applyBorder="1" applyAlignment="1">
      <alignment horizontal="right" wrapText="1"/>
    </xf>
    <xf numFmtId="0" fontId="66" fillId="0" borderId="10" xfId="0" applyFont="1" applyFill="1" applyBorder="1" applyAlignment="1">
      <alignment horizontal="left" wrapText="1"/>
    </xf>
    <xf numFmtId="0" fontId="59" fillId="0" borderId="10" xfId="0" applyFont="1" applyFill="1" applyBorder="1" applyAlignment="1">
      <alignment horizontal="left" wrapText="1"/>
    </xf>
    <xf numFmtId="0" fontId="65" fillId="0" borderId="10" xfId="0" applyFont="1" applyFill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67" fillId="0" borderId="10" xfId="0" applyFont="1" applyBorder="1" applyAlignment="1">
      <alignment/>
    </xf>
    <xf numFmtId="169" fontId="58" fillId="0" borderId="10" xfId="0" applyNumberFormat="1" applyFont="1" applyBorder="1" applyAlignment="1">
      <alignment horizontal="right" vertical="center" wrapText="1"/>
    </xf>
    <xf numFmtId="169" fontId="59" fillId="0" borderId="10" xfId="0" applyNumberFormat="1" applyFont="1" applyFill="1" applyBorder="1" applyAlignment="1">
      <alignment horizontal="right"/>
    </xf>
    <xf numFmtId="0" fontId="66" fillId="0" borderId="10" xfId="0" applyFont="1" applyBorder="1" applyAlignment="1">
      <alignment wrapText="1"/>
    </xf>
    <xf numFmtId="169" fontId="66" fillId="0" borderId="10" xfId="0" applyNumberFormat="1" applyFont="1" applyBorder="1" applyAlignment="1">
      <alignment/>
    </xf>
    <xf numFmtId="0" fontId="58" fillId="0" borderId="10" xfId="0" applyFont="1" applyFill="1" applyBorder="1" applyAlignment="1">
      <alignment wrapText="1"/>
    </xf>
    <xf numFmtId="0" fontId="68" fillId="0" borderId="10" xfId="0" applyFont="1" applyBorder="1" applyAlignment="1">
      <alignment wrapText="1"/>
    </xf>
    <xf numFmtId="0" fontId="60" fillId="0" borderId="10" xfId="0" applyFont="1" applyBorder="1" applyAlignment="1">
      <alignment wrapText="1"/>
    </xf>
    <xf numFmtId="0" fontId="58" fillId="0" borderId="10" xfId="0" applyFont="1" applyFill="1" applyBorder="1" applyAlignment="1">
      <alignment vertical="center" wrapText="1"/>
    </xf>
    <xf numFmtId="169" fontId="58" fillId="0" borderId="10" xfId="0" applyNumberFormat="1" applyFont="1" applyFill="1" applyBorder="1" applyAlignment="1">
      <alignment horizontal="right" vertical="center" wrapText="1"/>
    </xf>
    <xf numFmtId="0" fontId="66" fillId="0" borderId="10" xfId="0" applyFont="1" applyFill="1" applyBorder="1" applyAlignment="1">
      <alignment vertical="center" wrapText="1"/>
    </xf>
    <xf numFmtId="169" fontId="66" fillId="0" borderId="10" xfId="0" applyNumberFormat="1" applyFont="1" applyFill="1" applyBorder="1" applyAlignment="1">
      <alignment horizontal="right" vertical="center" wrapText="1"/>
    </xf>
    <xf numFmtId="169" fontId="59" fillId="0" borderId="10" xfId="0" applyNumberFormat="1" applyFont="1" applyFill="1" applyBorder="1" applyAlignment="1">
      <alignment horizontal="right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/>
    </xf>
    <xf numFmtId="49" fontId="58" fillId="0" borderId="10" xfId="0" applyNumberFormat="1" applyFont="1" applyBorder="1" applyAlignment="1">
      <alignment horizontal="left"/>
    </xf>
    <xf numFmtId="0" fontId="66" fillId="0" borderId="10" xfId="0" applyFont="1" applyBorder="1" applyAlignment="1">
      <alignment horizontal="left"/>
    </xf>
    <xf numFmtId="49" fontId="66" fillId="0" borderId="10" xfId="0" applyNumberFormat="1" applyFont="1" applyBorder="1" applyAlignment="1">
      <alignment horizontal="left"/>
    </xf>
    <xf numFmtId="0" fontId="59" fillId="0" borderId="10" xfId="0" applyFont="1" applyBorder="1" applyAlignment="1">
      <alignment horizontal="left"/>
    </xf>
    <xf numFmtId="49" fontId="59" fillId="0" borderId="10" xfId="0" applyNumberFormat="1" applyFont="1" applyBorder="1" applyAlignment="1">
      <alignment horizontal="left"/>
    </xf>
    <xf numFmtId="0" fontId="59" fillId="0" borderId="10" xfId="0" applyFont="1" applyFill="1" applyBorder="1" applyAlignment="1">
      <alignment horizontal="left"/>
    </xf>
    <xf numFmtId="49" fontId="59" fillId="0" borderId="10" xfId="0" applyNumberFormat="1" applyFont="1" applyFill="1" applyBorder="1" applyAlignment="1">
      <alignment horizontal="left"/>
    </xf>
    <xf numFmtId="0" fontId="58" fillId="0" borderId="10" xfId="0" applyFont="1" applyBorder="1" applyAlignment="1">
      <alignment horizontal="left" wrapText="1"/>
    </xf>
    <xf numFmtId="0" fontId="68" fillId="0" borderId="10" xfId="0" applyFont="1" applyBorder="1" applyAlignment="1">
      <alignment horizontal="left" wrapText="1"/>
    </xf>
    <xf numFmtId="0" fontId="64" fillId="0" borderId="10" xfId="0" applyFont="1" applyBorder="1" applyAlignment="1">
      <alignment horizontal="left" wrapText="1"/>
    </xf>
    <xf numFmtId="0" fontId="62" fillId="0" borderId="10" xfId="0" applyFont="1" applyBorder="1" applyAlignment="1">
      <alignment horizontal="left" wrapText="1"/>
    </xf>
    <xf numFmtId="49" fontId="59" fillId="0" borderId="10" xfId="0" applyNumberFormat="1" applyFont="1" applyFill="1" applyBorder="1" applyAlignment="1">
      <alignment horizontal="left" wrapText="1"/>
    </xf>
    <xf numFmtId="49" fontId="69" fillId="0" borderId="10" xfId="0" applyNumberFormat="1" applyFont="1" applyBorder="1" applyAlignment="1">
      <alignment horizontal="left"/>
    </xf>
    <xf numFmtId="0" fontId="58" fillId="0" borderId="10" xfId="0" applyFont="1" applyFill="1" applyBorder="1" applyAlignment="1">
      <alignment horizontal="left" wrapText="1"/>
    </xf>
    <xf numFmtId="49" fontId="58" fillId="0" borderId="10" xfId="0" applyNumberFormat="1" applyFont="1" applyFill="1" applyBorder="1" applyAlignment="1">
      <alignment horizontal="left" wrapText="1"/>
    </xf>
    <xf numFmtId="49" fontId="66" fillId="0" borderId="10" xfId="0" applyNumberFormat="1" applyFont="1" applyFill="1" applyBorder="1" applyAlignment="1">
      <alignment horizontal="left" wrapText="1"/>
    </xf>
    <xf numFmtId="3" fontId="59" fillId="0" borderId="10" xfId="0" applyNumberFormat="1" applyFont="1" applyFill="1" applyBorder="1" applyAlignment="1">
      <alignment horizontal="left" wrapText="1"/>
    </xf>
    <xf numFmtId="0" fontId="61" fillId="0" borderId="10" xfId="0" applyFont="1" applyBorder="1" applyAlignment="1">
      <alignment horizontal="left"/>
    </xf>
    <xf numFmtId="169" fontId="59" fillId="0" borderId="10" xfId="0" applyNumberFormat="1" applyFont="1" applyBorder="1" applyAlignment="1">
      <alignment horizontal="left"/>
    </xf>
    <xf numFmtId="3" fontId="59" fillId="0" borderId="10" xfId="0" applyNumberFormat="1" applyFont="1" applyBorder="1" applyAlignment="1">
      <alignment horizontal="left"/>
    </xf>
    <xf numFmtId="169" fontId="59" fillId="0" borderId="10" xfId="0" applyNumberFormat="1" applyFont="1" applyFill="1" applyBorder="1" applyAlignment="1">
      <alignment horizontal="left"/>
    </xf>
    <xf numFmtId="49" fontId="7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63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49" fontId="67" fillId="0" borderId="10" xfId="0" applyNumberFormat="1" applyFont="1" applyBorder="1" applyAlignment="1">
      <alignment horizontal="left"/>
    </xf>
    <xf numFmtId="0" fontId="67" fillId="0" borderId="10" xfId="0" applyFont="1" applyBorder="1" applyAlignment="1">
      <alignment horizontal="left"/>
    </xf>
    <xf numFmtId="49" fontId="9" fillId="0" borderId="10" xfId="53" applyNumberFormat="1" applyFont="1" applyFill="1" applyBorder="1" applyAlignment="1">
      <alignment horizontal="justify" vertical="center" wrapText="1"/>
      <protection/>
    </xf>
    <xf numFmtId="49" fontId="3" fillId="34" borderId="10" xfId="0" applyNumberFormat="1" applyFont="1" applyFill="1" applyBorder="1" applyAlignment="1">
      <alignment horizontal="center"/>
    </xf>
    <xf numFmtId="169" fontId="3" fillId="34" borderId="10" xfId="0" applyNumberFormat="1" applyFont="1" applyFill="1" applyBorder="1" applyAlignment="1">
      <alignment horizontal="right"/>
    </xf>
    <xf numFmtId="49" fontId="1" fillId="34" borderId="10" xfId="0" applyNumberFormat="1" applyFont="1" applyFill="1" applyBorder="1" applyAlignment="1">
      <alignment horizontal="center"/>
    </xf>
    <xf numFmtId="0" fontId="59" fillId="34" borderId="10" xfId="0" applyFont="1" applyFill="1" applyBorder="1" applyAlignment="1">
      <alignment horizontal="center" wrapText="1"/>
    </xf>
    <xf numFmtId="169" fontId="1" fillId="34" borderId="10" xfId="0" applyNumberFormat="1" applyFont="1" applyFill="1" applyBorder="1" applyAlignment="1">
      <alignment horizontal="right"/>
    </xf>
    <xf numFmtId="0" fontId="59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wrapText="1"/>
    </xf>
    <xf numFmtId="0" fontId="59" fillId="34" borderId="10" xfId="0" applyFont="1" applyFill="1" applyBorder="1" applyAlignment="1">
      <alignment wrapText="1"/>
    </xf>
    <xf numFmtId="0" fontId="61" fillId="34" borderId="10" xfId="0" applyFont="1" applyFill="1" applyBorder="1" applyAlignment="1">
      <alignment vertical="center" wrapText="1"/>
    </xf>
    <xf numFmtId="49" fontId="1" fillId="34" borderId="10" xfId="0" applyNumberFormat="1" applyFont="1" applyFill="1" applyBorder="1" applyAlignment="1">
      <alignment/>
    </xf>
    <xf numFmtId="0" fontId="59" fillId="34" borderId="10" xfId="0" applyFont="1" applyFill="1" applyBorder="1" applyAlignment="1">
      <alignment horizontal="center"/>
    </xf>
    <xf numFmtId="0" fontId="65" fillId="34" borderId="10" xfId="0" applyFont="1" applyFill="1" applyBorder="1" applyAlignment="1">
      <alignment wrapText="1"/>
    </xf>
    <xf numFmtId="0" fontId="59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wrapText="1"/>
    </xf>
    <xf numFmtId="49" fontId="3" fillId="34" borderId="10" xfId="0" applyNumberFormat="1" applyFont="1" applyFill="1" applyBorder="1" applyAlignment="1">
      <alignment/>
    </xf>
    <xf numFmtId="0" fontId="59" fillId="34" borderId="10" xfId="0" applyFont="1" applyFill="1" applyBorder="1" applyAlignment="1">
      <alignment/>
    </xf>
    <xf numFmtId="0" fontId="61" fillId="34" borderId="10" xfId="0" applyFont="1" applyFill="1" applyBorder="1" applyAlignment="1">
      <alignment wrapText="1"/>
    </xf>
    <xf numFmtId="0" fontId="59" fillId="0" borderId="11" xfId="0" applyFont="1" applyBorder="1" applyAlignment="1">
      <alignment wrapText="1"/>
    </xf>
    <xf numFmtId="49" fontId="11" fillId="34" borderId="10" xfId="0" applyNumberFormat="1" applyFont="1" applyFill="1" applyBorder="1" applyAlignment="1">
      <alignment horizontal="center"/>
    </xf>
    <xf numFmtId="0" fontId="58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top" wrapText="1"/>
    </xf>
    <xf numFmtId="169" fontId="59" fillId="34" borderId="10" xfId="0" applyNumberFormat="1" applyFont="1" applyFill="1" applyBorder="1" applyAlignment="1">
      <alignment horizontal="right"/>
    </xf>
    <xf numFmtId="0" fontId="1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169" fontId="12" fillId="34" borderId="1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0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 wrapText="1"/>
    </xf>
    <xf numFmtId="169" fontId="1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vertical="top" wrapText="1"/>
    </xf>
    <xf numFmtId="0" fontId="62" fillId="0" borderId="10" xfId="0" applyFont="1" applyFill="1" applyBorder="1" applyAlignment="1">
      <alignment horizontal="left" wrapText="1"/>
    </xf>
    <xf numFmtId="49" fontId="71" fillId="0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3" fillId="34" borderId="10" xfId="0" applyFont="1" applyFill="1" applyBorder="1" applyAlignment="1">
      <alignment horizontal="center" wrapText="1"/>
    </xf>
    <xf numFmtId="49" fontId="3" fillId="34" borderId="10" xfId="0" applyNumberFormat="1" applyFont="1" applyFill="1" applyBorder="1" applyAlignment="1">
      <alignment horizontal="center" wrapText="1"/>
    </xf>
    <xf numFmtId="168" fontId="3" fillId="34" borderId="1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B4" sqref="A4:C5"/>
    </sheetView>
  </sheetViews>
  <sheetFormatPr defaultColWidth="9.00390625" defaultRowHeight="12.75"/>
  <cols>
    <col min="1" max="1" width="21.375" style="0" customWidth="1"/>
    <col min="2" max="2" width="44.00390625" style="0" customWidth="1"/>
    <col min="3" max="3" width="12.375" style="0" customWidth="1"/>
  </cols>
  <sheetData>
    <row r="1" spans="1:5" ht="15.75">
      <c r="A1" s="144" t="s">
        <v>32</v>
      </c>
      <c r="B1" s="144"/>
      <c r="C1" s="144"/>
      <c r="D1" s="3"/>
      <c r="E1" s="3"/>
    </row>
    <row r="2" spans="1:5" ht="15.75">
      <c r="A2" s="144" t="s">
        <v>19</v>
      </c>
      <c r="B2" s="144"/>
      <c r="C2" s="144"/>
      <c r="D2" s="3"/>
      <c r="E2" s="3"/>
    </row>
    <row r="3" spans="1:5" ht="15.75">
      <c r="A3" s="144" t="s">
        <v>20</v>
      </c>
      <c r="B3" s="144"/>
      <c r="C3" s="144"/>
      <c r="D3" s="3"/>
      <c r="E3" s="3"/>
    </row>
    <row r="4" spans="1:5" ht="15.75">
      <c r="A4" s="3"/>
      <c r="B4" s="144" t="s">
        <v>405</v>
      </c>
      <c r="C4" s="144"/>
      <c r="D4" s="3"/>
      <c r="E4" s="3"/>
    </row>
    <row r="5" spans="1:5" ht="15.75">
      <c r="A5" s="144" t="s">
        <v>417</v>
      </c>
      <c r="B5" s="144"/>
      <c r="C5" s="144"/>
      <c r="D5" s="3"/>
      <c r="E5" s="3"/>
    </row>
    <row r="6" spans="1:5" ht="15.75">
      <c r="A6" s="3"/>
      <c r="B6" s="3"/>
      <c r="D6" s="3"/>
      <c r="E6" s="3"/>
    </row>
    <row r="7" spans="1:3" ht="15.75">
      <c r="A7" s="143" t="s">
        <v>34</v>
      </c>
      <c r="B7" s="143"/>
      <c r="C7" s="143"/>
    </row>
    <row r="8" spans="1:3" ht="15.75">
      <c r="A8" s="143" t="s">
        <v>96</v>
      </c>
      <c r="B8" s="143"/>
      <c r="C8" s="143"/>
    </row>
    <row r="9" spans="1:3" ht="15.75">
      <c r="A9" s="143"/>
      <c r="B9" s="143"/>
      <c r="C9" s="143"/>
    </row>
    <row r="10" spans="1:3" ht="47.25">
      <c r="A10" s="6" t="s">
        <v>33</v>
      </c>
      <c r="B10" s="6" t="s">
        <v>31</v>
      </c>
      <c r="C10" s="6" t="s">
        <v>56</v>
      </c>
    </row>
    <row r="11" spans="1:3" ht="15.75">
      <c r="A11" s="18" t="s">
        <v>73</v>
      </c>
      <c r="B11" s="14" t="s">
        <v>34</v>
      </c>
      <c r="C11" s="10">
        <f>C12+C15+C19+C21+C24+C26+C31+C14+C30</f>
        <v>124344.4</v>
      </c>
    </row>
    <row r="12" spans="1:3" ht="15.75">
      <c r="A12" s="19" t="s">
        <v>74</v>
      </c>
      <c r="B12" s="11" t="s">
        <v>35</v>
      </c>
      <c r="C12" s="10">
        <f>C13</f>
        <v>16807</v>
      </c>
    </row>
    <row r="13" spans="1:3" ht="15.75">
      <c r="A13" s="16" t="s">
        <v>75</v>
      </c>
      <c r="B13" s="12" t="s">
        <v>36</v>
      </c>
      <c r="C13" s="13">
        <v>16807</v>
      </c>
    </row>
    <row r="14" spans="1:3" ht="47.25">
      <c r="A14" s="26" t="s">
        <v>97</v>
      </c>
      <c r="B14" s="22" t="s">
        <v>98</v>
      </c>
      <c r="C14" s="28">
        <v>866.7</v>
      </c>
    </row>
    <row r="15" spans="1:3" ht="15.75">
      <c r="A15" s="19" t="s">
        <v>76</v>
      </c>
      <c r="B15" s="11" t="s">
        <v>37</v>
      </c>
      <c r="C15" s="10">
        <f>SUM(C16:C18)</f>
        <v>23406.299999999996</v>
      </c>
    </row>
    <row r="16" spans="1:3" ht="63">
      <c r="A16" s="16" t="s">
        <v>77</v>
      </c>
      <c r="B16" s="12" t="s">
        <v>38</v>
      </c>
      <c r="C16" s="13">
        <v>693.9</v>
      </c>
    </row>
    <row r="17" spans="1:3" ht="15.75">
      <c r="A17" s="16" t="s">
        <v>78</v>
      </c>
      <c r="B17" s="12" t="s">
        <v>39</v>
      </c>
      <c r="C17" s="13">
        <v>5390</v>
      </c>
    </row>
    <row r="18" spans="1:3" ht="15.75">
      <c r="A18" s="16" t="s">
        <v>79</v>
      </c>
      <c r="B18" s="12" t="s">
        <v>40</v>
      </c>
      <c r="C18" s="13">
        <f>16300+1022.3+0.1</f>
        <v>17322.399999999998</v>
      </c>
    </row>
    <row r="19" spans="1:3" ht="15.75">
      <c r="A19" s="19" t="s">
        <v>80</v>
      </c>
      <c r="B19" s="11" t="s">
        <v>41</v>
      </c>
      <c r="C19" s="10">
        <f>C20</f>
        <v>75</v>
      </c>
    </row>
    <row r="20" spans="1:3" ht="110.25">
      <c r="A20" s="16" t="s">
        <v>81</v>
      </c>
      <c r="B20" s="12" t="s">
        <v>42</v>
      </c>
      <c r="C20" s="13">
        <v>75</v>
      </c>
    </row>
    <row r="21" spans="1:3" ht="47.25">
      <c r="A21" s="19" t="s">
        <v>82</v>
      </c>
      <c r="B21" s="11" t="s">
        <v>43</v>
      </c>
      <c r="C21" s="10">
        <f>C22+C23</f>
        <v>16030</v>
      </c>
    </row>
    <row r="22" spans="1:3" ht="114" customHeight="1">
      <c r="A22" s="16" t="s">
        <v>83</v>
      </c>
      <c r="B22" s="12" t="s">
        <v>44</v>
      </c>
      <c r="C22" s="13">
        <v>15530</v>
      </c>
    </row>
    <row r="23" spans="1:3" ht="94.5">
      <c r="A23" s="16" t="s">
        <v>84</v>
      </c>
      <c r="B23" s="12" t="s">
        <v>45</v>
      </c>
      <c r="C23" s="13">
        <v>500</v>
      </c>
    </row>
    <row r="24" spans="1:3" ht="31.5">
      <c r="A24" s="19" t="s">
        <v>85</v>
      </c>
      <c r="B24" s="11" t="s">
        <v>61</v>
      </c>
      <c r="C24" s="10">
        <f>C25</f>
        <v>700</v>
      </c>
    </row>
    <row r="25" spans="1:3" ht="50.25" customHeight="1">
      <c r="A25" s="16" t="s">
        <v>86</v>
      </c>
      <c r="B25" s="12" t="s">
        <v>60</v>
      </c>
      <c r="C25" s="13">
        <v>700</v>
      </c>
    </row>
    <row r="26" spans="1:3" ht="31.5">
      <c r="A26" s="19" t="s">
        <v>87</v>
      </c>
      <c r="B26" s="11" t="s">
        <v>46</v>
      </c>
      <c r="C26" s="10">
        <f>C27+C29+C28</f>
        <v>65389.4</v>
      </c>
    </row>
    <row r="27" spans="1:3" ht="63">
      <c r="A27" s="16" t="s">
        <v>88</v>
      </c>
      <c r="B27" s="12" t="s">
        <v>54</v>
      </c>
      <c r="C27" s="13">
        <v>7700</v>
      </c>
    </row>
    <row r="28" spans="1:3" ht="63">
      <c r="A28" s="16" t="s">
        <v>89</v>
      </c>
      <c r="B28" s="17" t="s">
        <v>53</v>
      </c>
      <c r="C28" s="13">
        <f>47000-9707.6</f>
        <v>37292.4</v>
      </c>
    </row>
    <row r="29" spans="1:3" ht="126">
      <c r="A29" s="16" t="s">
        <v>90</v>
      </c>
      <c r="B29" s="12" t="s">
        <v>47</v>
      </c>
      <c r="C29" s="13">
        <v>20397</v>
      </c>
    </row>
    <row r="30" spans="1:3" ht="63">
      <c r="A30" s="26" t="s">
        <v>104</v>
      </c>
      <c r="B30" s="22" t="s">
        <v>55</v>
      </c>
      <c r="C30" s="28">
        <v>70</v>
      </c>
    </row>
    <row r="31" spans="1:3" ht="15.75">
      <c r="A31" s="21" t="s">
        <v>91</v>
      </c>
      <c r="B31" s="11" t="s">
        <v>48</v>
      </c>
      <c r="C31" s="10">
        <f>C32</f>
        <v>1000</v>
      </c>
    </row>
    <row r="32" spans="1:3" ht="31.5">
      <c r="A32" s="20" t="s">
        <v>92</v>
      </c>
      <c r="B32" s="12" t="s">
        <v>49</v>
      </c>
      <c r="C32" s="13">
        <v>1000</v>
      </c>
    </row>
    <row r="33" spans="1:3" ht="15.75">
      <c r="A33" s="19" t="s">
        <v>93</v>
      </c>
      <c r="B33" s="11" t="s">
        <v>50</v>
      </c>
      <c r="C33" s="10">
        <f>C34+C38+C35+C36+C37</f>
        <v>6548.799999999999</v>
      </c>
    </row>
    <row r="34" spans="1:3" ht="63">
      <c r="A34" s="16" t="s">
        <v>94</v>
      </c>
      <c r="B34" s="12" t="s">
        <v>68</v>
      </c>
      <c r="C34" s="13">
        <v>4783.2</v>
      </c>
    </row>
    <row r="35" spans="1:3" ht="66" customHeight="1">
      <c r="A35" s="7" t="s">
        <v>69</v>
      </c>
      <c r="B35" s="12" t="s">
        <v>70</v>
      </c>
      <c r="C35" s="13">
        <f>411.3-11.9</f>
        <v>399.40000000000003</v>
      </c>
    </row>
    <row r="36" spans="1:3" ht="47.25">
      <c r="A36" s="7" t="s">
        <v>71</v>
      </c>
      <c r="B36" s="17" t="s">
        <v>72</v>
      </c>
      <c r="C36" s="13">
        <v>546.7</v>
      </c>
    </row>
    <row r="37" spans="1:3" ht="78.75">
      <c r="A37" s="7" t="s">
        <v>413</v>
      </c>
      <c r="B37" s="17" t="s">
        <v>412</v>
      </c>
      <c r="C37" s="13">
        <v>700</v>
      </c>
    </row>
    <row r="38" spans="1:3" ht="31.5">
      <c r="A38" s="16" t="s">
        <v>95</v>
      </c>
      <c r="B38" s="12" t="s">
        <v>51</v>
      </c>
      <c r="C38" s="13">
        <f>100+19.5</f>
        <v>119.5</v>
      </c>
    </row>
    <row r="39" spans="1:3" ht="15.75">
      <c r="A39" s="142" t="s">
        <v>52</v>
      </c>
      <c r="B39" s="142"/>
      <c r="C39" s="10">
        <f>C11+C33</f>
        <v>130893.2</v>
      </c>
    </row>
    <row r="40" spans="1:3" ht="15.75">
      <c r="A40" s="1"/>
      <c r="B40" s="1"/>
      <c r="C40" s="1"/>
    </row>
  </sheetData>
  <sheetProtection/>
  <mergeCells count="9">
    <mergeCell ref="A39:B39"/>
    <mergeCell ref="A7:C7"/>
    <mergeCell ref="A8:C8"/>
    <mergeCell ref="A9:C9"/>
    <mergeCell ref="A1:C1"/>
    <mergeCell ref="A2:C2"/>
    <mergeCell ref="A3:C3"/>
    <mergeCell ref="A5:C5"/>
    <mergeCell ref="B4:C4"/>
  </mergeCells>
  <printOptions/>
  <pageMargins left="1.1811023622047245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5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3.875" style="0" customWidth="1"/>
    <col min="2" max="2" width="21.125" style="0" customWidth="1"/>
    <col min="3" max="3" width="46.25390625" style="0" customWidth="1"/>
    <col min="4" max="4" width="16.25390625" style="0" customWidth="1"/>
  </cols>
  <sheetData>
    <row r="1" spans="2:4" ht="15.75">
      <c r="B1" s="144" t="s">
        <v>406</v>
      </c>
      <c r="C1" s="144"/>
      <c r="D1" s="144"/>
    </row>
    <row r="2" spans="2:4" ht="15.75">
      <c r="B2" s="144" t="s">
        <v>19</v>
      </c>
      <c r="C2" s="144"/>
      <c r="D2" s="144"/>
    </row>
    <row r="3" spans="2:4" ht="15.75">
      <c r="B3" s="144" t="s">
        <v>20</v>
      </c>
      <c r="C3" s="144"/>
      <c r="D3" s="144"/>
    </row>
    <row r="4" spans="2:4" ht="15.75">
      <c r="B4" s="3"/>
      <c r="C4" s="144" t="s">
        <v>405</v>
      </c>
      <c r="D4" s="144"/>
    </row>
    <row r="5" spans="2:4" ht="15.75">
      <c r="B5" s="144" t="s">
        <v>417</v>
      </c>
      <c r="C5" s="144"/>
      <c r="D5" s="144"/>
    </row>
    <row r="6" spans="2:4" ht="15.75">
      <c r="B6" s="143" t="s">
        <v>50</v>
      </c>
      <c r="C6" s="143"/>
      <c r="D6" s="143"/>
    </row>
    <row r="7" spans="2:4" ht="15.75">
      <c r="B7" s="145" t="s">
        <v>407</v>
      </c>
      <c r="C7" s="145"/>
      <c r="D7" s="145"/>
    </row>
    <row r="8" spans="2:4" ht="15.75">
      <c r="B8" s="145" t="s">
        <v>408</v>
      </c>
      <c r="C8" s="145"/>
      <c r="D8" s="145"/>
    </row>
    <row r="10" spans="2:4" ht="36" customHeight="1">
      <c r="B10" s="138" t="s">
        <v>409</v>
      </c>
      <c r="C10" s="138" t="s">
        <v>410</v>
      </c>
      <c r="D10" s="140" t="s">
        <v>411</v>
      </c>
    </row>
    <row r="11" spans="2:4" ht="22.5" customHeight="1">
      <c r="B11" s="141">
        <v>20000000000000000</v>
      </c>
      <c r="C11" s="11" t="s">
        <v>50</v>
      </c>
      <c r="D11" s="10">
        <f>D12+D13+D14+D15</f>
        <v>6429.299999999999</v>
      </c>
    </row>
    <row r="12" spans="2:4" ht="51.75" customHeight="1">
      <c r="B12" s="16" t="s">
        <v>94</v>
      </c>
      <c r="C12" s="12" t="s">
        <v>68</v>
      </c>
      <c r="D12" s="13">
        <v>4783.2</v>
      </c>
    </row>
    <row r="13" spans="2:4" ht="66.75" customHeight="1">
      <c r="B13" s="7" t="s">
        <v>69</v>
      </c>
      <c r="C13" s="12" t="s">
        <v>70</v>
      </c>
      <c r="D13" s="13">
        <f>411.3-11.9</f>
        <v>399.40000000000003</v>
      </c>
    </row>
    <row r="14" spans="2:4" ht="48" customHeight="1">
      <c r="B14" s="7" t="s">
        <v>71</v>
      </c>
      <c r="C14" s="17" t="s">
        <v>72</v>
      </c>
      <c r="D14" s="13">
        <v>546.7</v>
      </c>
    </row>
    <row r="15" spans="2:4" ht="84" customHeight="1">
      <c r="B15" s="7" t="s">
        <v>413</v>
      </c>
      <c r="C15" s="17" t="s">
        <v>412</v>
      </c>
      <c r="D15" s="13">
        <v>700</v>
      </c>
    </row>
  </sheetData>
  <sheetProtection/>
  <mergeCells count="8">
    <mergeCell ref="B8:D8"/>
    <mergeCell ref="B1:D1"/>
    <mergeCell ref="B2:D2"/>
    <mergeCell ref="B3:D3"/>
    <mergeCell ref="B6:D6"/>
    <mergeCell ref="B7:D7"/>
    <mergeCell ref="C4:D4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1"/>
  <sheetViews>
    <sheetView zoomScale="110" zoomScaleNormal="110" workbookViewId="0" topLeftCell="A1">
      <selection activeCell="A6" sqref="A6"/>
    </sheetView>
  </sheetViews>
  <sheetFormatPr defaultColWidth="9.00390625" defaultRowHeight="12.75"/>
  <cols>
    <col min="1" max="1" width="80.00390625" style="0" customWidth="1"/>
    <col min="2" max="2" width="17.00390625" style="0" customWidth="1"/>
    <col min="5" max="5" width="11.625" style="0" customWidth="1"/>
    <col min="7" max="7" width="21.375" style="0" customWidth="1"/>
  </cols>
  <sheetData>
    <row r="1" spans="1:5" ht="15.75">
      <c r="A1" s="144" t="s">
        <v>58</v>
      </c>
      <c r="B1" s="144"/>
      <c r="C1" s="144"/>
      <c r="D1" s="144"/>
      <c r="E1" s="144"/>
    </row>
    <row r="2" spans="1:5" ht="15.75">
      <c r="A2" s="144" t="s">
        <v>19</v>
      </c>
      <c r="B2" s="144"/>
      <c r="C2" s="144"/>
      <c r="D2" s="144"/>
      <c r="E2" s="144"/>
    </row>
    <row r="3" spans="1:5" ht="13.5" customHeight="1">
      <c r="A3" s="144" t="s">
        <v>20</v>
      </c>
      <c r="B3" s="144"/>
      <c r="C3" s="144"/>
      <c r="D3" s="144"/>
      <c r="E3" s="144"/>
    </row>
    <row r="4" spans="1:5" ht="13.5" customHeight="1">
      <c r="A4" s="3"/>
      <c r="B4" s="144" t="s">
        <v>405</v>
      </c>
      <c r="C4" s="144"/>
      <c r="D4" s="144"/>
      <c r="E4" s="144"/>
    </row>
    <row r="5" spans="1:5" ht="15.75">
      <c r="A5" s="144" t="s">
        <v>417</v>
      </c>
      <c r="B5" s="144"/>
      <c r="C5" s="144"/>
      <c r="D5" s="144"/>
      <c r="E5" s="144"/>
    </row>
    <row r="7" spans="1:5" ht="103.5" customHeight="1">
      <c r="A7" s="146" t="s">
        <v>103</v>
      </c>
      <c r="B7" s="146"/>
      <c r="C7" s="146"/>
      <c r="D7" s="146"/>
      <c r="E7" s="146"/>
    </row>
    <row r="9" spans="1:5" ht="31.5">
      <c r="A9" s="24" t="s">
        <v>31</v>
      </c>
      <c r="B9" s="23" t="s">
        <v>99</v>
      </c>
      <c r="C9" s="23" t="s">
        <v>100</v>
      </c>
      <c r="D9" s="23" t="s">
        <v>101</v>
      </c>
      <c r="E9" s="23" t="s">
        <v>102</v>
      </c>
    </row>
    <row r="10" spans="1:5" ht="61.5" customHeight="1">
      <c r="A10" s="22" t="s">
        <v>384</v>
      </c>
      <c r="B10" s="68" t="s">
        <v>136</v>
      </c>
      <c r="C10" s="68"/>
      <c r="D10" s="69"/>
      <c r="E10" s="28">
        <f>E11+E14+E19+E24+E27+E32</f>
        <v>6939.3</v>
      </c>
    </row>
    <row r="11" spans="1:5" ht="31.5">
      <c r="A11" s="33" t="s">
        <v>140</v>
      </c>
      <c r="B11" s="72" t="s">
        <v>385</v>
      </c>
      <c r="C11" s="72"/>
      <c r="D11" s="73"/>
      <c r="E11" s="31">
        <f>E12</f>
        <v>150</v>
      </c>
    </row>
    <row r="12" spans="1:5" ht="31.5">
      <c r="A12" s="33" t="s">
        <v>126</v>
      </c>
      <c r="B12" s="72" t="s">
        <v>385</v>
      </c>
      <c r="C12" s="72">
        <v>244</v>
      </c>
      <c r="D12" s="73"/>
      <c r="E12" s="31">
        <f>150</f>
        <v>150</v>
      </c>
    </row>
    <row r="13" spans="1:5" ht="15.75">
      <c r="A13" s="33" t="s">
        <v>2</v>
      </c>
      <c r="B13" s="72" t="s">
        <v>385</v>
      </c>
      <c r="C13" s="72">
        <v>244</v>
      </c>
      <c r="D13" s="73" t="s">
        <v>13</v>
      </c>
      <c r="E13" s="31">
        <v>150</v>
      </c>
    </row>
    <row r="14" spans="1:5" ht="15.75">
      <c r="A14" s="33" t="s">
        <v>142</v>
      </c>
      <c r="B14" s="72" t="s">
        <v>386</v>
      </c>
      <c r="C14" s="72"/>
      <c r="D14" s="73"/>
      <c r="E14" s="31">
        <f>E15+E17</f>
        <v>2922.3</v>
      </c>
    </row>
    <row r="15" spans="1:5" ht="31.5">
      <c r="A15" s="2" t="s">
        <v>143</v>
      </c>
      <c r="B15" s="72" t="s">
        <v>386</v>
      </c>
      <c r="C15" s="72">
        <v>243</v>
      </c>
      <c r="D15" s="73"/>
      <c r="E15" s="31">
        <f>E16</f>
        <v>800</v>
      </c>
    </row>
    <row r="16" spans="1:5" ht="15.75">
      <c r="A16" s="2" t="s">
        <v>5</v>
      </c>
      <c r="B16" s="72" t="s">
        <v>386</v>
      </c>
      <c r="C16" s="72">
        <v>243</v>
      </c>
      <c r="D16" s="73" t="s">
        <v>16</v>
      </c>
      <c r="E16" s="31">
        <v>800</v>
      </c>
    </row>
    <row r="17" spans="1:5" ht="31.5">
      <c r="A17" s="33" t="s">
        <v>126</v>
      </c>
      <c r="B17" s="72" t="s">
        <v>386</v>
      </c>
      <c r="C17" s="72">
        <v>244</v>
      </c>
      <c r="D17" s="73"/>
      <c r="E17" s="31">
        <f>E18</f>
        <v>2122.3</v>
      </c>
    </row>
    <row r="18" spans="1:5" ht="15.75">
      <c r="A18" s="2" t="s">
        <v>5</v>
      </c>
      <c r="B18" s="72" t="s">
        <v>386</v>
      </c>
      <c r="C18" s="72">
        <v>244</v>
      </c>
      <c r="D18" s="73" t="s">
        <v>16</v>
      </c>
      <c r="E18" s="31">
        <v>2122.3</v>
      </c>
    </row>
    <row r="19" spans="1:5" ht="31.5">
      <c r="A19" s="33" t="s">
        <v>144</v>
      </c>
      <c r="B19" s="72" t="s">
        <v>387</v>
      </c>
      <c r="C19" s="72"/>
      <c r="D19" s="73"/>
      <c r="E19" s="31">
        <f>E20+E22</f>
        <v>2300</v>
      </c>
    </row>
    <row r="20" spans="1:5" ht="31.5">
      <c r="A20" s="38" t="s">
        <v>126</v>
      </c>
      <c r="B20" s="72" t="s">
        <v>387</v>
      </c>
      <c r="C20" s="74">
        <v>244</v>
      </c>
      <c r="D20" s="75"/>
      <c r="E20" s="35">
        <f>E21</f>
        <v>2300</v>
      </c>
    </row>
    <row r="21" spans="1:5" ht="15.75">
      <c r="A21" s="38" t="s">
        <v>2</v>
      </c>
      <c r="B21" s="72" t="s">
        <v>387</v>
      </c>
      <c r="C21" s="74">
        <v>244</v>
      </c>
      <c r="D21" s="75" t="s">
        <v>13</v>
      </c>
      <c r="E21" s="35">
        <f>2550+600-850</f>
        <v>2300</v>
      </c>
    </row>
    <row r="22" spans="1:5" ht="31.5">
      <c r="A22" s="9" t="s">
        <v>146</v>
      </c>
      <c r="B22" s="72" t="s">
        <v>387</v>
      </c>
      <c r="C22" s="74">
        <v>411</v>
      </c>
      <c r="D22" s="75"/>
      <c r="E22" s="35">
        <f>E23</f>
        <v>0</v>
      </c>
    </row>
    <row r="23" spans="1:5" ht="15.75">
      <c r="A23" s="38" t="s">
        <v>4</v>
      </c>
      <c r="B23" s="72" t="s">
        <v>387</v>
      </c>
      <c r="C23" s="74">
        <v>411</v>
      </c>
      <c r="D23" s="75" t="s">
        <v>15</v>
      </c>
      <c r="E23" s="35">
        <v>0</v>
      </c>
    </row>
    <row r="24" spans="1:5" ht="31.5">
      <c r="A24" s="33" t="s">
        <v>147</v>
      </c>
      <c r="B24" s="72" t="s">
        <v>388</v>
      </c>
      <c r="C24" s="72"/>
      <c r="D24" s="73"/>
      <c r="E24" s="31">
        <f>E25</f>
        <v>0</v>
      </c>
    </row>
    <row r="25" spans="1:5" ht="31.5">
      <c r="A25" s="2" t="s">
        <v>143</v>
      </c>
      <c r="B25" s="72" t="s">
        <v>388</v>
      </c>
      <c r="C25" s="72">
        <v>243</v>
      </c>
      <c r="D25" s="73"/>
      <c r="E25" s="31">
        <f>E26</f>
        <v>0</v>
      </c>
    </row>
    <row r="26" spans="1:5" ht="15.75">
      <c r="A26" s="33" t="s">
        <v>4</v>
      </c>
      <c r="B26" s="72" t="s">
        <v>388</v>
      </c>
      <c r="C26" s="72">
        <v>243</v>
      </c>
      <c r="D26" s="73" t="s">
        <v>15</v>
      </c>
      <c r="E26" s="31">
        <f>1000-1000</f>
        <v>0</v>
      </c>
    </row>
    <row r="27" spans="1:5" ht="15.75">
      <c r="A27" s="33" t="s">
        <v>148</v>
      </c>
      <c r="B27" s="72" t="s">
        <v>389</v>
      </c>
      <c r="C27" s="72"/>
      <c r="D27" s="73"/>
      <c r="E27" s="31">
        <f>E28+E30</f>
        <v>136.7</v>
      </c>
    </row>
    <row r="28" spans="1:5" ht="31.5">
      <c r="A28" s="2" t="s">
        <v>149</v>
      </c>
      <c r="B28" s="72" t="s">
        <v>389</v>
      </c>
      <c r="C28" s="72">
        <v>810</v>
      </c>
      <c r="D28" s="73"/>
      <c r="E28" s="31">
        <f>E29</f>
        <v>0</v>
      </c>
    </row>
    <row r="29" spans="1:5" ht="15.75">
      <c r="A29" s="2" t="s">
        <v>3</v>
      </c>
      <c r="B29" s="72" t="s">
        <v>389</v>
      </c>
      <c r="C29" s="72">
        <v>810</v>
      </c>
      <c r="D29" s="73" t="s">
        <v>14</v>
      </c>
      <c r="E29" s="31">
        <f>5024.3-1825.5-3198.8</f>
        <v>0</v>
      </c>
    </row>
    <row r="30" spans="1:5" ht="31.5">
      <c r="A30" s="33" t="s">
        <v>126</v>
      </c>
      <c r="B30" s="72" t="s">
        <v>389</v>
      </c>
      <c r="C30" s="72">
        <v>244</v>
      </c>
      <c r="D30" s="73"/>
      <c r="E30" s="31">
        <f>E31</f>
        <v>136.7</v>
      </c>
    </row>
    <row r="31" spans="1:5" ht="15.75">
      <c r="A31" s="2" t="s">
        <v>5</v>
      </c>
      <c r="B31" s="72" t="s">
        <v>389</v>
      </c>
      <c r="C31" s="72">
        <v>244</v>
      </c>
      <c r="D31" s="73" t="s">
        <v>16</v>
      </c>
      <c r="E31" s="31">
        <v>136.7</v>
      </c>
    </row>
    <row r="32" spans="1:5" ht="31.5">
      <c r="A32" s="2" t="s">
        <v>150</v>
      </c>
      <c r="B32" s="72" t="s">
        <v>390</v>
      </c>
      <c r="C32" s="72"/>
      <c r="D32" s="73"/>
      <c r="E32" s="31">
        <f>E33</f>
        <v>1430.3</v>
      </c>
    </row>
    <row r="33" spans="1:5" ht="31.5">
      <c r="A33" s="33" t="s">
        <v>126</v>
      </c>
      <c r="B33" s="72" t="s">
        <v>390</v>
      </c>
      <c r="C33" s="72">
        <v>244</v>
      </c>
      <c r="D33" s="73"/>
      <c r="E33" s="31">
        <f>E34</f>
        <v>1430.3</v>
      </c>
    </row>
    <row r="34" spans="1:5" ht="15.75">
      <c r="A34" s="2" t="s">
        <v>3</v>
      </c>
      <c r="B34" s="72" t="s">
        <v>390</v>
      </c>
      <c r="C34" s="72">
        <v>244</v>
      </c>
      <c r="D34" s="73" t="s">
        <v>14</v>
      </c>
      <c r="E34" s="31">
        <f>1159.7+500-229.4</f>
        <v>1430.3</v>
      </c>
    </row>
    <row r="35" spans="1:5" ht="47.25">
      <c r="A35" s="59" t="s">
        <v>154</v>
      </c>
      <c r="B35" s="68" t="s">
        <v>155</v>
      </c>
      <c r="C35" s="68"/>
      <c r="D35" s="69"/>
      <c r="E35" s="28">
        <f>E36+E59+E71+E91+E107+E117</f>
        <v>5963.5</v>
      </c>
    </row>
    <row r="36" spans="1:5" ht="47.25">
      <c r="A36" s="57" t="s">
        <v>156</v>
      </c>
      <c r="B36" s="70" t="s">
        <v>157</v>
      </c>
      <c r="C36" s="70"/>
      <c r="D36" s="71"/>
      <c r="E36" s="58">
        <f>E37+E42+E45+E48+E53+E56</f>
        <v>2456.5</v>
      </c>
    </row>
    <row r="37" spans="1:5" ht="31.5">
      <c r="A37" s="33" t="s">
        <v>159</v>
      </c>
      <c r="B37" s="72" t="s">
        <v>160</v>
      </c>
      <c r="C37" s="72"/>
      <c r="D37" s="73"/>
      <c r="E37" s="31">
        <f>E38+E40</f>
        <v>959.5</v>
      </c>
    </row>
    <row r="38" spans="1:5" ht="31.5">
      <c r="A38" s="29" t="s">
        <v>126</v>
      </c>
      <c r="B38" s="72" t="s">
        <v>160</v>
      </c>
      <c r="C38" s="72">
        <v>244</v>
      </c>
      <c r="D38" s="73"/>
      <c r="E38" s="31">
        <f>E39</f>
        <v>949.5</v>
      </c>
    </row>
    <row r="39" spans="1:5" ht="15.75">
      <c r="A39" s="29" t="s">
        <v>1</v>
      </c>
      <c r="B39" s="72" t="s">
        <v>160</v>
      </c>
      <c r="C39" s="72">
        <v>244</v>
      </c>
      <c r="D39" s="73" t="s">
        <v>27</v>
      </c>
      <c r="E39" s="31">
        <f>930+19.5</f>
        <v>949.5</v>
      </c>
    </row>
    <row r="40" spans="1:5" ht="15.75">
      <c r="A40" s="2" t="s">
        <v>161</v>
      </c>
      <c r="B40" s="72" t="s">
        <v>160</v>
      </c>
      <c r="C40" s="72">
        <v>350</v>
      </c>
      <c r="D40" s="73"/>
      <c r="E40" s="31">
        <f>E41</f>
        <v>10</v>
      </c>
    </row>
    <row r="41" spans="1:5" ht="15.75">
      <c r="A41" s="29" t="s">
        <v>1</v>
      </c>
      <c r="B41" s="72" t="s">
        <v>160</v>
      </c>
      <c r="C41" s="72">
        <v>350</v>
      </c>
      <c r="D41" s="73" t="s">
        <v>27</v>
      </c>
      <c r="E41" s="31">
        <v>10</v>
      </c>
    </row>
    <row r="42" spans="1:5" ht="15.75">
      <c r="A42" s="33" t="s">
        <v>162</v>
      </c>
      <c r="B42" s="72" t="s">
        <v>163</v>
      </c>
      <c r="C42" s="72"/>
      <c r="D42" s="73"/>
      <c r="E42" s="31">
        <f>E43</f>
        <v>185</v>
      </c>
    </row>
    <row r="43" spans="1:5" ht="31.5">
      <c r="A43" s="29" t="s">
        <v>126</v>
      </c>
      <c r="B43" s="72" t="s">
        <v>163</v>
      </c>
      <c r="C43" s="72">
        <v>244</v>
      </c>
      <c r="D43" s="73"/>
      <c r="E43" s="31">
        <f>E44</f>
        <v>185</v>
      </c>
    </row>
    <row r="44" spans="1:5" ht="15.75">
      <c r="A44" s="29" t="s">
        <v>1</v>
      </c>
      <c r="B44" s="72" t="s">
        <v>163</v>
      </c>
      <c r="C44" s="72">
        <v>244</v>
      </c>
      <c r="D44" s="73" t="s">
        <v>27</v>
      </c>
      <c r="E44" s="31">
        <v>185</v>
      </c>
    </row>
    <row r="45" spans="1:5" ht="15.75">
      <c r="A45" s="33" t="s">
        <v>164</v>
      </c>
      <c r="B45" s="72" t="s">
        <v>165</v>
      </c>
      <c r="C45" s="72"/>
      <c r="D45" s="73"/>
      <c r="E45" s="31">
        <f>E46</f>
        <v>107</v>
      </c>
    </row>
    <row r="46" spans="1:5" ht="31.5">
      <c r="A46" s="29" t="s">
        <v>126</v>
      </c>
      <c r="B46" s="72" t="s">
        <v>165</v>
      </c>
      <c r="C46" s="72">
        <v>244</v>
      </c>
      <c r="D46" s="73"/>
      <c r="E46" s="31">
        <f>E47</f>
        <v>107</v>
      </c>
    </row>
    <row r="47" spans="1:5" ht="15.75">
      <c r="A47" s="29" t="s">
        <v>1</v>
      </c>
      <c r="B47" s="72" t="s">
        <v>165</v>
      </c>
      <c r="C47" s="72">
        <v>244</v>
      </c>
      <c r="D47" s="73" t="s">
        <v>27</v>
      </c>
      <c r="E47" s="31">
        <v>107</v>
      </c>
    </row>
    <row r="48" spans="1:5" ht="15.75">
      <c r="A48" s="33" t="s">
        <v>166</v>
      </c>
      <c r="B48" s="72" t="s">
        <v>167</v>
      </c>
      <c r="C48" s="72"/>
      <c r="D48" s="73"/>
      <c r="E48" s="31">
        <f>E49+E51</f>
        <v>70</v>
      </c>
    </row>
    <row r="49" spans="1:5" ht="15.75">
      <c r="A49" s="2" t="s">
        <v>161</v>
      </c>
      <c r="B49" s="72" t="s">
        <v>167</v>
      </c>
      <c r="C49" s="72">
        <v>350</v>
      </c>
      <c r="D49" s="73"/>
      <c r="E49" s="31">
        <f>E50</f>
        <v>10</v>
      </c>
    </row>
    <row r="50" spans="1:5" ht="15.75">
      <c r="A50" s="29" t="s">
        <v>1</v>
      </c>
      <c r="B50" s="72" t="s">
        <v>167</v>
      </c>
      <c r="C50" s="72">
        <v>350</v>
      </c>
      <c r="D50" s="73" t="s">
        <v>27</v>
      </c>
      <c r="E50" s="31">
        <v>10</v>
      </c>
    </row>
    <row r="51" spans="1:5" ht="31.5">
      <c r="A51" s="29" t="s">
        <v>126</v>
      </c>
      <c r="B51" s="72" t="s">
        <v>167</v>
      </c>
      <c r="C51" s="72">
        <v>244</v>
      </c>
      <c r="D51" s="73"/>
      <c r="E51" s="31">
        <f>E52</f>
        <v>60</v>
      </c>
    </row>
    <row r="52" spans="1:5" ht="15.75">
      <c r="A52" s="29" t="s">
        <v>5</v>
      </c>
      <c r="B52" s="72" t="s">
        <v>167</v>
      </c>
      <c r="C52" s="72">
        <v>244</v>
      </c>
      <c r="D52" s="73" t="s">
        <v>16</v>
      </c>
      <c r="E52" s="31">
        <v>60</v>
      </c>
    </row>
    <row r="53" spans="1:5" ht="15.75">
      <c r="A53" s="33" t="s">
        <v>168</v>
      </c>
      <c r="B53" s="72" t="s">
        <v>169</v>
      </c>
      <c r="C53" s="72"/>
      <c r="D53" s="73"/>
      <c r="E53" s="31">
        <f>E54</f>
        <v>905</v>
      </c>
    </row>
    <row r="54" spans="1:5" ht="31.5">
      <c r="A54" s="29" t="s">
        <v>126</v>
      </c>
      <c r="B54" s="72" t="s">
        <v>169</v>
      </c>
      <c r="C54" s="72">
        <v>244</v>
      </c>
      <c r="D54" s="73"/>
      <c r="E54" s="31">
        <f>E55</f>
        <v>905</v>
      </c>
    </row>
    <row r="55" spans="1:5" ht="15.75">
      <c r="A55" s="29" t="s">
        <v>1</v>
      </c>
      <c r="B55" s="72" t="s">
        <v>169</v>
      </c>
      <c r="C55" s="72">
        <v>244</v>
      </c>
      <c r="D55" s="73" t="s">
        <v>27</v>
      </c>
      <c r="E55" s="31">
        <v>905</v>
      </c>
    </row>
    <row r="56" spans="1:5" ht="31.5">
      <c r="A56" s="33" t="s">
        <v>170</v>
      </c>
      <c r="B56" s="72" t="s">
        <v>171</v>
      </c>
      <c r="C56" s="72"/>
      <c r="D56" s="73"/>
      <c r="E56" s="31">
        <f>E57</f>
        <v>230</v>
      </c>
    </row>
    <row r="57" spans="1:5" ht="31.5">
      <c r="A57" s="29" t="s">
        <v>126</v>
      </c>
      <c r="B57" s="72" t="s">
        <v>171</v>
      </c>
      <c r="C57" s="72">
        <v>244</v>
      </c>
      <c r="D57" s="73"/>
      <c r="E57" s="31">
        <f>E58</f>
        <v>230</v>
      </c>
    </row>
    <row r="58" spans="1:5" ht="15.75">
      <c r="A58" s="29" t="s">
        <v>1</v>
      </c>
      <c r="B58" s="72" t="s">
        <v>171</v>
      </c>
      <c r="C58" s="72">
        <v>244</v>
      </c>
      <c r="D58" s="73" t="s">
        <v>27</v>
      </c>
      <c r="E58" s="31">
        <v>230</v>
      </c>
    </row>
    <row r="59" spans="1:5" ht="63">
      <c r="A59" s="57" t="s">
        <v>172</v>
      </c>
      <c r="B59" s="70" t="s">
        <v>173</v>
      </c>
      <c r="C59" s="72"/>
      <c r="D59" s="73"/>
      <c r="E59" s="58">
        <f>E60+E65+E68</f>
        <v>608</v>
      </c>
    </row>
    <row r="60" spans="1:5" ht="15.75">
      <c r="A60" s="33" t="s">
        <v>175</v>
      </c>
      <c r="B60" s="72" t="s">
        <v>176</v>
      </c>
      <c r="C60" s="72"/>
      <c r="D60" s="73"/>
      <c r="E60" s="31">
        <f>E61+E63</f>
        <v>513</v>
      </c>
    </row>
    <row r="61" spans="1:5" ht="31.5">
      <c r="A61" s="29" t="s">
        <v>126</v>
      </c>
      <c r="B61" s="72" t="s">
        <v>176</v>
      </c>
      <c r="C61" s="72">
        <v>244</v>
      </c>
      <c r="D61" s="73"/>
      <c r="E61" s="31">
        <f>E62</f>
        <v>333</v>
      </c>
    </row>
    <row r="62" spans="1:5" ht="15.75">
      <c r="A62" s="8" t="s">
        <v>28</v>
      </c>
      <c r="B62" s="72" t="s">
        <v>176</v>
      </c>
      <c r="C62" s="72">
        <v>244</v>
      </c>
      <c r="D62" s="73" t="s">
        <v>29</v>
      </c>
      <c r="E62" s="31">
        <v>333</v>
      </c>
    </row>
    <row r="63" spans="1:5" ht="15.75">
      <c r="A63" s="2" t="s">
        <v>177</v>
      </c>
      <c r="B63" s="72" t="s">
        <v>176</v>
      </c>
      <c r="C63" s="72">
        <v>852</v>
      </c>
      <c r="D63" s="73"/>
      <c r="E63" s="31">
        <f>E64</f>
        <v>180</v>
      </c>
    </row>
    <row r="64" spans="1:5" ht="15.75">
      <c r="A64" s="8" t="s">
        <v>28</v>
      </c>
      <c r="B64" s="72" t="s">
        <v>176</v>
      </c>
      <c r="C64" s="72">
        <v>852</v>
      </c>
      <c r="D64" s="73" t="s">
        <v>29</v>
      </c>
      <c r="E64" s="31">
        <v>180</v>
      </c>
    </row>
    <row r="65" spans="1:5" ht="15.75">
      <c r="A65" s="33" t="s">
        <v>178</v>
      </c>
      <c r="B65" s="72" t="s">
        <v>179</v>
      </c>
      <c r="C65" s="72"/>
      <c r="D65" s="73"/>
      <c r="E65" s="31">
        <f>E66</f>
        <v>30</v>
      </c>
    </row>
    <row r="66" spans="1:5" ht="31.5">
      <c r="A66" s="29" t="s">
        <v>126</v>
      </c>
      <c r="B66" s="72" t="s">
        <v>179</v>
      </c>
      <c r="C66" s="72">
        <v>244</v>
      </c>
      <c r="D66" s="73"/>
      <c r="E66" s="31">
        <f>E67</f>
        <v>30</v>
      </c>
    </row>
    <row r="67" spans="1:5" ht="15.75">
      <c r="A67" s="8" t="s">
        <v>28</v>
      </c>
      <c r="B67" s="72" t="s">
        <v>179</v>
      </c>
      <c r="C67" s="72">
        <v>244</v>
      </c>
      <c r="D67" s="73" t="s">
        <v>29</v>
      </c>
      <c r="E67" s="31">
        <v>30</v>
      </c>
    </row>
    <row r="68" spans="1:5" ht="31.5">
      <c r="A68" s="33" t="s">
        <v>180</v>
      </c>
      <c r="B68" s="72" t="s">
        <v>181</v>
      </c>
      <c r="C68" s="72"/>
      <c r="D68" s="73"/>
      <c r="E68" s="31">
        <f>E69</f>
        <v>65</v>
      </c>
    </row>
    <row r="69" spans="1:5" ht="31.5">
      <c r="A69" s="29" t="s">
        <v>126</v>
      </c>
      <c r="B69" s="72" t="s">
        <v>181</v>
      </c>
      <c r="C69" s="72">
        <v>244</v>
      </c>
      <c r="D69" s="73"/>
      <c r="E69" s="31">
        <f>E70</f>
        <v>65</v>
      </c>
    </row>
    <row r="70" spans="1:5" ht="15.75">
      <c r="A70" s="8" t="s">
        <v>28</v>
      </c>
      <c r="B70" s="72" t="s">
        <v>181</v>
      </c>
      <c r="C70" s="72">
        <v>244</v>
      </c>
      <c r="D70" s="73" t="s">
        <v>29</v>
      </c>
      <c r="E70" s="31">
        <v>65</v>
      </c>
    </row>
    <row r="71" spans="1:5" ht="47.25">
      <c r="A71" s="57" t="s">
        <v>182</v>
      </c>
      <c r="B71" s="70" t="s">
        <v>183</v>
      </c>
      <c r="C71" s="70"/>
      <c r="D71" s="71"/>
      <c r="E71" s="58">
        <f>E72+E75+E80+E85+E88</f>
        <v>1770</v>
      </c>
    </row>
    <row r="72" spans="1:5" ht="31.5">
      <c r="A72" s="33" t="s">
        <v>185</v>
      </c>
      <c r="B72" s="72" t="s">
        <v>186</v>
      </c>
      <c r="C72" s="72"/>
      <c r="D72" s="73"/>
      <c r="E72" s="31">
        <f>E73</f>
        <v>88</v>
      </c>
    </row>
    <row r="73" spans="1:5" ht="31.5">
      <c r="A73" s="29" t="s">
        <v>126</v>
      </c>
      <c r="B73" s="72" t="s">
        <v>186</v>
      </c>
      <c r="C73" s="72">
        <v>244</v>
      </c>
      <c r="D73" s="73"/>
      <c r="E73" s="31">
        <f>E74</f>
        <v>88</v>
      </c>
    </row>
    <row r="74" spans="1:5" ht="15.75">
      <c r="A74" s="33" t="s">
        <v>25</v>
      </c>
      <c r="B74" s="72" t="s">
        <v>186</v>
      </c>
      <c r="C74" s="72">
        <v>244</v>
      </c>
      <c r="D74" s="73" t="s">
        <v>17</v>
      </c>
      <c r="E74" s="31">
        <f>55+33</f>
        <v>88</v>
      </c>
    </row>
    <row r="75" spans="1:5" ht="47.25">
      <c r="A75" s="33" t="s">
        <v>187</v>
      </c>
      <c r="B75" s="72" t="s">
        <v>188</v>
      </c>
      <c r="C75" s="72"/>
      <c r="D75" s="73"/>
      <c r="E75" s="31">
        <f>E76+E78</f>
        <v>172</v>
      </c>
    </row>
    <row r="76" spans="1:5" ht="15.75">
      <c r="A76" s="2" t="s">
        <v>189</v>
      </c>
      <c r="B76" s="72" t="s">
        <v>188</v>
      </c>
      <c r="C76" s="72">
        <v>111</v>
      </c>
      <c r="D76" s="73"/>
      <c r="E76" s="31">
        <f>E77</f>
        <v>150</v>
      </c>
    </row>
    <row r="77" spans="1:5" ht="15.75">
      <c r="A77" s="33" t="s">
        <v>25</v>
      </c>
      <c r="B77" s="72" t="s">
        <v>188</v>
      </c>
      <c r="C77" s="72">
        <v>111</v>
      </c>
      <c r="D77" s="73" t="s">
        <v>17</v>
      </c>
      <c r="E77" s="31">
        <v>150</v>
      </c>
    </row>
    <row r="78" spans="1:5" ht="31.5">
      <c r="A78" s="29" t="s">
        <v>126</v>
      </c>
      <c r="B78" s="72" t="s">
        <v>188</v>
      </c>
      <c r="C78" s="72">
        <v>244</v>
      </c>
      <c r="D78" s="73"/>
      <c r="E78" s="31">
        <f>E79</f>
        <v>22</v>
      </c>
    </row>
    <row r="79" spans="1:5" ht="15.75">
      <c r="A79" s="33" t="s">
        <v>25</v>
      </c>
      <c r="B79" s="72" t="s">
        <v>188</v>
      </c>
      <c r="C79" s="72">
        <v>244</v>
      </c>
      <c r="D79" s="73" t="s">
        <v>17</v>
      </c>
      <c r="E79" s="31">
        <f>40-18</f>
        <v>22</v>
      </c>
    </row>
    <row r="80" spans="1:5" ht="31.5">
      <c r="A80" s="33" t="s">
        <v>190</v>
      </c>
      <c r="B80" s="72" t="s">
        <v>191</v>
      </c>
      <c r="C80" s="72"/>
      <c r="D80" s="73"/>
      <c r="E80" s="31">
        <f>E81+E83</f>
        <v>805</v>
      </c>
    </row>
    <row r="81" spans="1:5" ht="15.75">
      <c r="A81" s="2" t="s">
        <v>161</v>
      </c>
      <c r="B81" s="72" t="s">
        <v>191</v>
      </c>
      <c r="C81" s="72">
        <v>350</v>
      </c>
      <c r="D81" s="73"/>
      <c r="E81" s="31">
        <f>E82</f>
        <v>40</v>
      </c>
    </row>
    <row r="82" spans="1:5" ht="15.75">
      <c r="A82" s="33" t="s">
        <v>25</v>
      </c>
      <c r="B82" s="72" t="s">
        <v>191</v>
      </c>
      <c r="C82" s="72">
        <v>350</v>
      </c>
      <c r="D82" s="73" t="s">
        <v>17</v>
      </c>
      <c r="E82" s="31">
        <v>40</v>
      </c>
    </row>
    <row r="83" spans="1:5" ht="31.5">
      <c r="A83" s="29" t="s">
        <v>126</v>
      </c>
      <c r="B83" s="72" t="s">
        <v>191</v>
      </c>
      <c r="C83" s="72">
        <v>244</v>
      </c>
      <c r="D83" s="73"/>
      <c r="E83" s="31">
        <f>E84</f>
        <v>765</v>
      </c>
    </row>
    <row r="84" spans="1:5" ht="15.75">
      <c r="A84" s="33" t="s">
        <v>25</v>
      </c>
      <c r="B84" s="72" t="s">
        <v>191</v>
      </c>
      <c r="C84" s="72">
        <v>244</v>
      </c>
      <c r="D84" s="73" t="s">
        <v>17</v>
      </c>
      <c r="E84" s="31">
        <f>780-15</f>
        <v>765</v>
      </c>
    </row>
    <row r="85" spans="1:5" ht="15.75">
      <c r="A85" s="33" t="s">
        <v>192</v>
      </c>
      <c r="B85" s="72" t="s">
        <v>193</v>
      </c>
      <c r="C85" s="72"/>
      <c r="D85" s="73"/>
      <c r="E85" s="31">
        <f>E86</f>
        <v>220</v>
      </c>
    </row>
    <row r="86" spans="1:5" ht="31.5">
      <c r="A86" s="29" t="s">
        <v>126</v>
      </c>
      <c r="B86" s="72" t="s">
        <v>193</v>
      </c>
      <c r="C86" s="72">
        <v>244</v>
      </c>
      <c r="D86" s="73"/>
      <c r="E86" s="31">
        <f>E87</f>
        <v>220</v>
      </c>
    </row>
    <row r="87" spans="1:5" ht="15.75">
      <c r="A87" s="33" t="s">
        <v>25</v>
      </c>
      <c r="B87" s="72" t="s">
        <v>193</v>
      </c>
      <c r="C87" s="72">
        <v>244</v>
      </c>
      <c r="D87" s="73" t="s">
        <v>17</v>
      </c>
      <c r="E87" s="31">
        <v>220</v>
      </c>
    </row>
    <row r="88" spans="1:5" ht="15.75">
      <c r="A88" s="33" t="s">
        <v>194</v>
      </c>
      <c r="B88" s="72" t="s">
        <v>195</v>
      </c>
      <c r="C88" s="72"/>
      <c r="D88" s="73"/>
      <c r="E88" s="31">
        <f>E89</f>
        <v>485</v>
      </c>
    </row>
    <row r="89" spans="1:5" ht="31.5">
      <c r="A89" s="29" t="s">
        <v>126</v>
      </c>
      <c r="B89" s="72" t="s">
        <v>195</v>
      </c>
      <c r="C89" s="72">
        <v>244</v>
      </c>
      <c r="D89" s="73"/>
      <c r="E89" s="31">
        <f>E90</f>
        <v>485</v>
      </c>
    </row>
    <row r="90" spans="1:5" ht="15.75">
      <c r="A90" s="33" t="s">
        <v>25</v>
      </c>
      <c r="B90" s="72" t="s">
        <v>195</v>
      </c>
      <c r="C90" s="72">
        <v>244</v>
      </c>
      <c r="D90" s="73" t="s">
        <v>17</v>
      </c>
      <c r="E90" s="31">
        <v>485</v>
      </c>
    </row>
    <row r="91" spans="1:5" ht="63">
      <c r="A91" s="57" t="s">
        <v>196</v>
      </c>
      <c r="B91" s="70" t="s">
        <v>197</v>
      </c>
      <c r="C91" s="70"/>
      <c r="D91" s="71"/>
      <c r="E91" s="58">
        <f>E92+E95+E98+E101+E104</f>
        <v>187</v>
      </c>
    </row>
    <row r="92" spans="1:5" ht="31.5">
      <c r="A92" s="33" t="s">
        <v>198</v>
      </c>
      <c r="B92" s="72" t="s">
        <v>199</v>
      </c>
      <c r="C92" s="72"/>
      <c r="D92" s="73"/>
      <c r="E92" s="31">
        <f>E93</f>
        <v>6</v>
      </c>
    </row>
    <row r="93" spans="1:5" ht="31.5">
      <c r="A93" s="29" t="s">
        <v>126</v>
      </c>
      <c r="B93" s="72" t="s">
        <v>199</v>
      </c>
      <c r="C93" s="72">
        <v>244</v>
      </c>
      <c r="D93" s="73"/>
      <c r="E93" s="31">
        <f>E94</f>
        <v>6</v>
      </c>
    </row>
    <row r="94" spans="1:5" ht="15.75">
      <c r="A94" s="33" t="s">
        <v>25</v>
      </c>
      <c r="B94" s="72" t="s">
        <v>199</v>
      </c>
      <c r="C94" s="72">
        <v>244</v>
      </c>
      <c r="D94" s="73" t="s">
        <v>17</v>
      </c>
      <c r="E94" s="31">
        <v>6</v>
      </c>
    </row>
    <row r="95" spans="1:5" ht="15.75">
      <c r="A95" s="33" t="s">
        <v>200</v>
      </c>
      <c r="B95" s="72" t="s">
        <v>201</v>
      </c>
      <c r="C95" s="72"/>
      <c r="D95" s="73"/>
      <c r="E95" s="31">
        <f>E96</f>
        <v>19</v>
      </c>
    </row>
    <row r="96" spans="1:5" ht="31.5">
      <c r="A96" s="29" t="s">
        <v>126</v>
      </c>
      <c r="B96" s="72" t="s">
        <v>201</v>
      </c>
      <c r="C96" s="72">
        <v>244</v>
      </c>
      <c r="D96" s="73"/>
      <c r="E96" s="31">
        <f>E97</f>
        <v>19</v>
      </c>
    </row>
    <row r="97" spans="1:5" ht="15.75">
      <c r="A97" s="33" t="s">
        <v>25</v>
      </c>
      <c r="B97" s="72" t="s">
        <v>201</v>
      </c>
      <c r="C97" s="72">
        <v>244</v>
      </c>
      <c r="D97" s="73" t="s">
        <v>17</v>
      </c>
      <c r="E97" s="31">
        <v>19</v>
      </c>
    </row>
    <row r="98" spans="1:5" ht="15.75">
      <c r="A98" s="33" t="s">
        <v>202</v>
      </c>
      <c r="B98" s="72" t="s">
        <v>203</v>
      </c>
      <c r="C98" s="72"/>
      <c r="D98" s="73"/>
      <c r="E98" s="31">
        <f>E99</f>
        <v>34</v>
      </c>
    </row>
    <row r="99" spans="1:5" ht="31.5">
      <c r="A99" s="29" t="s">
        <v>126</v>
      </c>
      <c r="B99" s="72" t="s">
        <v>203</v>
      </c>
      <c r="C99" s="72">
        <v>244</v>
      </c>
      <c r="D99" s="73"/>
      <c r="E99" s="31">
        <f>E100</f>
        <v>34</v>
      </c>
    </row>
    <row r="100" spans="1:5" ht="15.75">
      <c r="A100" s="33" t="s">
        <v>25</v>
      </c>
      <c r="B100" s="72" t="s">
        <v>203</v>
      </c>
      <c r="C100" s="72">
        <v>244</v>
      </c>
      <c r="D100" s="73" t="s">
        <v>17</v>
      </c>
      <c r="E100" s="31">
        <v>34</v>
      </c>
    </row>
    <row r="101" spans="1:5" ht="31.5">
      <c r="A101" s="33" t="s">
        <v>204</v>
      </c>
      <c r="B101" s="72" t="s">
        <v>205</v>
      </c>
      <c r="C101" s="72"/>
      <c r="D101" s="73"/>
      <c r="E101" s="31">
        <f>E102</f>
        <v>18</v>
      </c>
    </row>
    <row r="102" spans="1:5" ht="31.5">
      <c r="A102" s="29" t="s">
        <v>126</v>
      </c>
      <c r="B102" s="72" t="s">
        <v>205</v>
      </c>
      <c r="C102" s="72">
        <v>244</v>
      </c>
      <c r="D102" s="73"/>
      <c r="E102" s="31">
        <f>E103</f>
        <v>18</v>
      </c>
    </row>
    <row r="103" spans="1:5" ht="15.75">
      <c r="A103" s="33" t="s">
        <v>25</v>
      </c>
      <c r="B103" s="72" t="s">
        <v>205</v>
      </c>
      <c r="C103" s="72">
        <v>244</v>
      </c>
      <c r="D103" s="73" t="s">
        <v>17</v>
      </c>
      <c r="E103" s="31">
        <v>18</v>
      </c>
    </row>
    <row r="104" spans="1:5" ht="15.75">
      <c r="A104" s="33" t="s">
        <v>206</v>
      </c>
      <c r="B104" s="72" t="s">
        <v>207</v>
      </c>
      <c r="C104" s="72"/>
      <c r="D104" s="73"/>
      <c r="E104" s="31">
        <f>E105</f>
        <v>110</v>
      </c>
    </row>
    <row r="105" spans="1:5" ht="31.5">
      <c r="A105" s="29" t="s">
        <v>126</v>
      </c>
      <c r="B105" s="72" t="s">
        <v>207</v>
      </c>
      <c r="C105" s="72">
        <v>244</v>
      </c>
      <c r="D105" s="73"/>
      <c r="E105" s="31">
        <f>E106</f>
        <v>110</v>
      </c>
    </row>
    <row r="106" spans="1:5" ht="15.75">
      <c r="A106" s="33" t="s">
        <v>25</v>
      </c>
      <c r="B106" s="72" t="s">
        <v>207</v>
      </c>
      <c r="C106" s="72">
        <v>244</v>
      </c>
      <c r="D106" s="73" t="s">
        <v>17</v>
      </c>
      <c r="E106" s="31">
        <v>110</v>
      </c>
    </row>
    <row r="107" spans="1:5" ht="63">
      <c r="A107" s="57" t="s">
        <v>208</v>
      </c>
      <c r="B107" s="70" t="s">
        <v>209</v>
      </c>
      <c r="C107" s="70"/>
      <c r="D107" s="71"/>
      <c r="E107" s="58">
        <f>E108+E111+E114</f>
        <v>64</v>
      </c>
    </row>
    <row r="108" spans="1:5" ht="31.5">
      <c r="A108" s="33" t="s">
        <v>210</v>
      </c>
      <c r="B108" s="72" t="s">
        <v>211</v>
      </c>
      <c r="C108" s="72"/>
      <c r="D108" s="73"/>
      <c r="E108" s="31">
        <f>E109</f>
        <v>32</v>
      </c>
    </row>
    <row r="109" spans="1:5" ht="31.5">
      <c r="A109" s="29" t="s">
        <v>126</v>
      </c>
      <c r="B109" s="72" t="s">
        <v>211</v>
      </c>
      <c r="C109" s="72">
        <v>244</v>
      </c>
      <c r="D109" s="73"/>
      <c r="E109" s="31">
        <f>E110</f>
        <v>32</v>
      </c>
    </row>
    <row r="110" spans="1:5" ht="15.75">
      <c r="A110" s="33" t="s">
        <v>25</v>
      </c>
      <c r="B110" s="72" t="s">
        <v>211</v>
      </c>
      <c r="C110" s="72">
        <v>244</v>
      </c>
      <c r="D110" s="73" t="s">
        <v>17</v>
      </c>
      <c r="E110" s="31">
        <v>32</v>
      </c>
    </row>
    <row r="111" spans="1:5" ht="31.5">
      <c r="A111" s="33" t="s">
        <v>212</v>
      </c>
      <c r="B111" s="72" t="s">
        <v>213</v>
      </c>
      <c r="C111" s="72"/>
      <c r="D111" s="73"/>
      <c r="E111" s="31">
        <f>E112</f>
        <v>17</v>
      </c>
    </row>
    <row r="112" spans="1:5" ht="31.5">
      <c r="A112" s="29" t="s">
        <v>126</v>
      </c>
      <c r="B112" s="72" t="s">
        <v>213</v>
      </c>
      <c r="C112" s="72">
        <v>244</v>
      </c>
      <c r="D112" s="73"/>
      <c r="E112" s="31">
        <f>E113</f>
        <v>17</v>
      </c>
    </row>
    <row r="113" spans="1:5" ht="15.75">
      <c r="A113" s="33" t="s">
        <v>25</v>
      </c>
      <c r="B113" s="72" t="s">
        <v>213</v>
      </c>
      <c r="C113" s="72">
        <v>244</v>
      </c>
      <c r="D113" s="73" t="s">
        <v>17</v>
      </c>
      <c r="E113" s="31">
        <v>17</v>
      </c>
    </row>
    <row r="114" spans="1:5" ht="31.5">
      <c r="A114" s="33" t="s">
        <v>214</v>
      </c>
      <c r="B114" s="72" t="s">
        <v>215</v>
      </c>
      <c r="C114" s="72"/>
      <c r="D114" s="73"/>
      <c r="E114" s="31">
        <f>E115</f>
        <v>15</v>
      </c>
    </row>
    <row r="115" spans="1:5" ht="31.5">
      <c r="A115" s="29" t="s">
        <v>126</v>
      </c>
      <c r="B115" s="72" t="s">
        <v>215</v>
      </c>
      <c r="C115" s="72">
        <v>244</v>
      </c>
      <c r="D115" s="73"/>
      <c r="E115" s="31">
        <f>E116</f>
        <v>15</v>
      </c>
    </row>
    <row r="116" spans="1:5" ht="15.75">
      <c r="A116" s="33" t="s">
        <v>25</v>
      </c>
      <c r="B116" s="72" t="s">
        <v>215</v>
      </c>
      <c r="C116" s="72">
        <v>244</v>
      </c>
      <c r="D116" s="73" t="s">
        <v>17</v>
      </c>
      <c r="E116" s="31">
        <v>15</v>
      </c>
    </row>
    <row r="117" spans="1:5" ht="63">
      <c r="A117" s="57" t="s">
        <v>216</v>
      </c>
      <c r="B117" s="70" t="s">
        <v>217</v>
      </c>
      <c r="C117" s="70"/>
      <c r="D117" s="71"/>
      <c r="E117" s="58">
        <f>E118+E121+E124+E127</f>
        <v>878</v>
      </c>
    </row>
    <row r="118" spans="1:5" ht="31.5">
      <c r="A118" s="33" t="s">
        <v>218</v>
      </c>
      <c r="B118" s="72" t="s">
        <v>219</v>
      </c>
      <c r="C118" s="72"/>
      <c r="D118" s="73"/>
      <c r="E118" s="31">
        <f>E119</f>
        <v>100</v>
      </c>
    </row>
    <row r="119" spans="1:5" ht="31.5">
      <c r="A119" s="29" t="s">
        <v>126</v>
      </c>
      <c r="B119" s="72" t="s">
        <v>219</v>
      </c>
      <c r="C119" s="72">
        <v>244</v>
      </c>
      <c r="D119" s="73"/>
      <c r="E119" s="31">
        <f>E120</f>
        <v>100</v>
      </c>
    </row>
    <row r="120" spans="1:5" ht="15.75">
      <c r="A120" s="29" t="s">
        <v>1</v>
      </c>
      <c r="B120" s="72" t="s">
        <v>219</v>
      </c>
      <c r="C120" s="72">
        <v>244</v>
      </c>
      <c r="D120" s="73" t="s">
        <v>27</v>
      </c>
      <c r="E120" s="31">
        <v>100</v>
      </c>
    </row>
    <row r="121" spans="1:5" ht="15.75">
      <c r="A121" s="33" t="s">
        <v>220</v>
      </c>
      <c r="B121" s="72" t="s">
        <v>221</v>
      </c>
      <c r="C121" s="72"/>
      <c r="D121" s="73"/>
      <c r="E121" s="31">
        <f>E122</f>
        <v>12</v>
      </c>
    </row>
    <row r="122" spans="1:5" ht="15.75">
      <c r="A122" s="2" t="s">
        <v>161</v>
      </c>
      <c r="B122" s="72" t="s">
        <v>221</v>
      </c>
      <c r="C122" s="72">
        <v>350</v>
      </c>
      <c r="D122" s="73"/>
      <c r="E122" s="31">
        <f>E123</f>
        <v>12</v>
      </c>
    </row>
    <row r="123" spans="1:5" ht="15.75">
      <c r="A123" s="29" t="s">
        <v>1</v>
      </c>
      <c r="B123" s="72" t="s">
        <v>221</v>
      </c>
      <c r="C123" s="72">
        <v>350</v>
      </c>
      <c r="D123" s="73" t="s">
        <v>27</v>
      </c>
      <c r="E123" s="31">
        <v>12</v>
      </c>
    </row>
    <row r="124" spans="1:5" ht="15.75">
      <c r="A124" s="33" t="s">
        <v>222</v>
      </c>
      <c r="B124" s="72" t="s">
        <v>223</v>
      </c>
      <c r="C124" s="72"/>
      <c r="D124" s="73"/>
      <c r="E124" s="31">
        <f>E125</f>
        <v>666</v>
      </c>
    </row>
    <row r="125" spans="1:5" ht="31.5">
      <c r="A125" s="29" t="s">
        <v>126</v>
      </c>
      <c r="B125" s="72" t="s">
        <v>223</v>
      </c>
      <c r="C125" s="72">
        <v>244</v>
      </c>
      <c r="D125" s="73"/>
      <c r="E125" s="31">
        <f>E126</f>
        <v>666</v>
      </c>
    </row>
    <row r="126" spans="1:5" ht="15.75">
      <c r="A126" s="29" t="s">
        <v>1</v>
      </c>
      <c r="B126" s="72" t="s">
        <v>223</v>
      </c>
      <c r="C126" s="72">
        <v>244</v>
      </c>
      <c r="D126" s="73" t="s">
        <v>27</v>
      </c>
      <c r="E126" s="31">
        <v>666</v>
      </c>
    </row>
    <row r="127" spans="1:5" ht="31.5">
      <c r="A127" s="33" t="s">
        <v>225</v>
      </c>
      <c r="B127" s="72" t="s">
        <v>226</v>
      </c>
      <c r="C127" s="72"/>
      <c r="D127" s="73"/>
      <c r="E127" s="31">
        <f>E128</f>
        <v>100</v>
      </c>
    </row>
    <row r="128" spans="1:5" ht="31.5">
      <c r="A128" s="29" t="s">
        <v>126</v>
      </c>
      <c r="B128" s="72" t="s">
        <v>226</v>
      </c>
      <c r="C128" s="72">
        <v>244</v>
      </c>
      <c r="D128" s="73"/>
      <c r="E128" s="31">
        <f>E129</f>
        <v>100</v>
      </c>
    </row>
    <row r="129" spans="1:5" ht="15.75">
      <c r="A129" s="29" t="s">
        <v>7</v>
      </c>
      <c r="B129" s="72" t="s">
        <v>226</v>
      </c>
      <c r="C129" s="72">
        <v>244</v>
      </c>
      <c r="D129" s="73" t="s">
        <v>321</v>
      </c>
      <c r="E129" s="31">
        <v>100</v>
      </c>
    </row>
    <row r="130" spans="1:5" ht="29.25">
      <c r="A130" s="60" t="s">
        <v>227</v>
      </c>
      <c r="B130" s="77" t="s">
        <v>228</v>
      </c>
      <c r="C130" s="77"/>
      <c r="D130" s="69"/>
      <c r="E130" s="28">
        <f>E131+E152+E168</f>
        <v>25566.899999999998</v>
      </c>
    </row>
    <row r="131" spans="1:5" ht="15.75">
      <c r="A131" s="43" t="s">
        <v>229</v>
      </c>
      <c r="B131" s="78" t="s">
        <v>230</v>
      </c>
      <c r="C131" s="78"/>
      <c r="D131" s="81"/>
      <c r="E131" s="58">
        <f>E132+E141+E144+E149</f>
        <v>25000</v>
      </c>
    </row>
    <row r="132" spans="1:5" ht="30">
      <c r="A132" s="37" t="s">
        <v>232</v>
      </c>
      <c r="B132" s="72" t="s">
        <v>233</v>
      </c>
      <c r="C132" s="79"/>
      <c r="D132" s="73"/>
      <c r="E132" s="31">
        <f>E133+E135+E137+E139</f>
        <v>22897.1</v>
      </c>
    </row>
    <row r="133" spans="1:5" ht="31.5">
      <c r="A133" s="29" t="s">
        <v>151</v>
      </c>
      <c r="B133" s="72" t="s">
        <v>233</v>
      </c>
      <c r="C133" s="51">
        <v>111</v>
      </c>
      <c r="D133" s="80"/>
      <c r="E133" s="31">
        <f>E134</f>
        <v>16607.8</v>
      </c>
    </row>
    <row r="134" spans="1:5" ht="15.75">
      <c r="A134" s="2" t="s">
        <v>6</v>
      </c>
      <c r="B134" s="72" t="s">
        <v>233</v>
      </c>
      <c r="C134" s="51">
        <v>111</v>
      </c>
      <c r="D134" s="80" t="s">
        <v>18</v>
      </c>
      <c r="E134" s="31">
        <v>16607.8</v>
      </c>
    </row>
    <row r="135" spans="1:5" ht="15.75">
      <c r="A135" s="2" t="s">
        <v>152</v>
      </c>
      <c r="B135" s="72" t="s">
        <v>233</v>
      </c>
      <c r="C135" s="51">
        <v>112</v>
      </c>
      <c r="D135" s="80"/>
      <c r="E135" s="31">
        <f>E136</f>
        <v>130</v>
      </c>
    </row>
    <row r="136" spans="1:5" ht="15.75">
      <c r="A136" s="2" t="s">
        <v>6</v>
      </c>
      <c r="B136" s="72" t="s">
        <v>233</v>
      </c>
      <c r="C136" s="51">
        <v>112</v>
      </c>
      <c r="D136" s="80" t="s">
        <v>18</v>
      </c>
      <c r="E136" s="31">
        <f>20+110</f>
        <v>130</v>
      </c>
    </row>
    <row r="137" spans="1:5" ht="31.5">
      <c r="A137" s="29" t="s">
        <v>125</v>
      </c>
      <c r="B137" s="74" t="s">
        <v>233</v>
      </c>
      <c r="C137" s="51">
        <v>242</v>
      </c>
      <c r="D137" s="80"/>
      <c r="E137" s="35">
        <f>E138</f>
        <v>362.2</v>
      </c>
    </row>
    <row r="138" spans="1:5" ht="15.75">
      <c r="A138" s="9" t="s">
        <v>6</v>
      </c>
      <c r="B138" s="74" t="s">
        <v>233</v>
      </c>
      <c r="C138" s="51">
        <v>242</v>
      </c>
      <c r="D138" s="80" t="s">
        <v>18</v>
      </c>
      <c r="E138" s="35">
        <v>362.2</v>
      </c>
    </row>
    <row r="139" spans="1:5" ht="31.5">
      <c r="A139" s="29" t="s">
        <v>126</v>
      </c>
      <c r="B139" s="74" t="s">
        <v>233</v>
      </c>
      <c r="C139" s="51">
        <v>244</v>
      </c>
      <c r="D139" s="80"/>
      <c r="E139" s="35">
        <f>E140</f>
        <v>5797.1</v>
      </c>
    </row>
    <row r="140" spans="1:5" ht="15.75">
      <c r="A140" s="9" t="s">
        <v>6</v>
      </c>
      <c r="B140" s="74" t="s">
        <v>233</v>
      </c>
      <c r="C140" s="51">
        <v>244</v>
      </c>
      <c r="D140" s="80" t="s">
        <v>18</v>
      </c>
      <c r="E140" s="35">
        <v>5797.1</v>
      </c>
    </row>
    <row r="141" spans="1:5" ht="30">
      <c r="A141" s="44" t="s">
        <v>234</v>
      </c>
      <c r="B141" s="136" t="s">
        <v>235</v>
      </c>
      <c r="C141" s="136"/>
      <c r="D141" s="75"/>
      <c r="E141" s="35">
        <f>E142</f>
        <v>953.9</v>
      </c>
    </row>
    <row r="142" spans="1:5" ht="31.5">
      <c r="A142" s="29" t="s">
        <v>126</v>
      </c>
      <c r="B142" s="136" t="s">
        <v>235</v>
      </c>
      <c r="C142" s="136">
        <v>244</v>
      </c>
      <c r="D142" s="75"/>
      <c r="E142" s="35">
        <f>E143</f>
        <v>953.9</v>
      </c>
    </row>
    <row r="143" spans="1:5" ht="15.75">
      <c r="A143" s="9" t="s">
        <v>6</v>
      </c>
      <c r="B143" s="136" t="s">
        <v>235</v>
      </c>
      <c r="C143" s="51">
        <v>244</v>
      </c>
      <c r="D143" s="80" t="s">
        <v>18</v>
      </c>
      <c r="E143" s="35">
        <v>953.9</v>
      </c>
    </row>
    <row r="144" spans="1:5" ht="30">
      <c r="A144" s="44" t="s">
        <v>236</v>
      </c>
      <c r="B144" s="136" t="s">
        <v>237</v>
      </c>
      <c r="C144" s="136"/>
      <c r="D144" s="75"/>
      <c r="E144" s="35">
        <f>E145+E147</f>
        <v>176.7</v>
      </c>
    </row>
    <row r="145" spans="1:5" ht="31.5">
      <c r="A145" s="29" t="s">
        <v>125</v>
      </c>
      <c r="B145" s="136" t="s">
        <v>237</v>
      </c>
      <c r="C145" s="136">
        <v>242</v>
      </c>
      <c r="D145" s="75"/>
      <c r="E145" s="35">
        <f>E146</f>
        <v>56.7</v>
      </c>
    </row>
    <row r="146" spans="1:5" ht="15.75">
      <c r="A146" s="9" t="s">
        <v>6</v>
      </c>
      <c r="B146" s="136" t="s">
        <v>237</v>
      </c>
      <c r="C146" s="51">
        <v>242</v>
      </c>
      <c r="D146" s="80" t="s">
        <v>18</v>
      </c>
      <c r="E146" s="35">
        <v>56.7</v>
      </c>
    </row>
    <row r="147" spans="1:5" ht="31.5">
      <c r="A147" s="29" t="s">
        <v>126</v>
      </c>
      <c r="B147" s="136" t="s">
        <v>237</v>
      </c>
      <c r="C147" s="136">
        <v>244</v>
      </c>
      <c r="D147" s="75"/>
      <c r="E147" s="35">
        <f>E148</f>
        <v>120</v>
      </c>
    </row>
    <row r="148" spans="1:5" ht="15.75">
      <c r="A148" s="9" t="s">
        <v>6</v>
      </c>
      <c r="B148" s="136" t="s">
        <v>237</v>
      </c>
      <c r="C148" s="51">
        <v>244</v>
      </c>
      <c r="D148" s="80" t="s">
        <v>18</v>
      </c>
      <c r="E148" s="35">
        <v>120</v>
      </c>
    </row>
    <row r="149" spans="1:5" ht="30">
      <c r="A149" s="44" t="s">
        <v>238</v>
      </c>
      <c r="B149" s="136" t="s">
        <v>239</v>
      </c>
      <c r="C149" s="136"/>
      <c r="D149" s="75"/>
      <c r="E149" s="35">
        <f>E150</f>
        <v>972.3</v>
      </c>
    </row>
    <row r="150" spans="1:5" ht="31.5">
      <c r="A150" s="9" t="s">
        <v>143</v>
      </c>
      <c r="B150" s="136" t="s">
        <v>239</v>
      </c>
      <c r="C150" s="136">
        <v>243</v>
      </c>
      <c r="D150" s="75"/>
      <c r="E150" s="35">
        <f>E151</f>
        <v>972.3</v>
      </c>
    </row>
    <row r="151" spans="1:5" ht="15.75">
      <c r="A151" s="9" t="s">
        <v>6</v>
      </c>
      <c r="B151" s="136" t="s">
        <v>239</v>
      </c>
      <c r="C151" s="51">
        <v>243</v>
      </c>
      <c r="D151" s="80" t="s">
        <v>18</v>
      </c>
      <c r="E151" s="35">
        <v>972.3</v>
      </c>
    </row>
    <row r="152" spans="1:5" ht="47.25">
      <c r="A152" s="57" t="s">
        <v>240</v>
      </c>
      <c r="B152" s="70" t="s">
        <v>241</v>
      </c>
      <c r="C152" s="70"/>
      <c r="D152" s="71"/>
      <c r="E152" s="58">
        <f>E153+E160+E163</f>
        <v>235.1</v>
      </c>
    </row>
    <row r="153" spans="1:5" ht="15.75">
      <c r="A153" s="33" t="s">
        <v>242</v>
      </c>
      <c r="B153" s="72" t="s">
        <v>243</v>
      </c>
      <c r="C153" s="72"/>
      <c r="D153" s="73"/>
      <c r="E153" s="31">
        <f>E154+E156+E158</f>
        <v>75.6</v>
      </c>
    </row>
    <row r="154" spans="1:5" ht="15.75">
      <c r="A154" s="2" t="s">
        <v>152</v>
      </c>
      <c r="B154" s="72" t="s">
        <v>243</v>
      </c>
      <c r="C154" s="72">
        <v>112</v>
      </c>
      <c r="D154" s="73"/>
      <c r="E154" s="31">
        <f>E155</f>
        <v>4</v>
      </c>
    </row>
    <row r="155" spans="1:5" ht="15.75">
      <c r="A155" s="2" t="s">
        <v>6</v>
      </c>
      <c r="B155" s="72" t="s">
        <v>243</v>
      </c>
      <c r="C155" s="72">
        <v>112</v>
      </c>
      <c r="D155" s="80" t="s">
        <v>18</v>
      </c>
      <c r="E155" s="31">
        <v>4</v>
      </c>
    </row>
    <row r="156" spans="1:5" ht="31.5">
      <c r="A156" s="29" t="s">
        <v>125</v>
      </c>
      <c r="B156" s="72" t="s">
        <v>243</v>
      </c>
      <c r="C156" s="72">
        <v>242</v>
      </c>
      <c r="D156" s="73"/>
      <c r="E156" s="31">
        <f>E157</f>
        <v>51.8</v>
      </c>
    </row>
    <row r="157" spans="1:5" ht="15.75">
      <c r="A157" s="2" t="s">
        <v>6</v>
      </c>
      <c r="B157" s="72" t="s">
        <v>243</v>
      </c>
      <c r="C157" s="72">
        <v>242</v>
      </c>
      <c r="D157" s="80" t="s">
        <v>18</v>
      </c>
      <c r="E157" s="31">
        <v>51.8</v>
      </c>
    </row>
    <row r="158" spans="1:5" ht="31.5">
      <c r="A158" s="29" t="s">
        <v>126</v>
      </c>
      <c r="B158" s="72" t="s">
        <v>243</v>
      </c>
      <c r="C158" s="79">
        <v>244</v>
      </c>
      <c r="D158" s="73"/>
      <c r="E158" s="31">
        <f>E159</f>
        <v>19.8</v>
      </c>
    </row>
    <row r="159" spans="1:5" ht="15.75">
      <c r="A159" s="2" t="s">
        <v>6</v>
      </c>
      <c r="B159" s="72" t="s">
        <v>243</v>
      </c>
      <c r="C159" s="51">
        <v>244</v>
      </c>
      <c r="D159" s="80" t="s">
        <v>18</v>
      </c>
      <c r="E159" s="31">
        <v>19.8</v>
      </c>
    </row>
    <row r="160" spans="1:5" ht="15.75">
      <c r="A160" s="33" t="s">
        <v>244</v>
      </c>
      <c r="B160" s="72" t="s">
        <v>245</v>
      </c>
      <c r="C160" s="72"/>
      <c r="D160" s="73"/>
      <c r="E160" s="31">
        <f>E161</f>
        <v>72</v>
      </c>
    </row>
    <row r="161" spans="1:5" ht="31.5">
      <c r="A161" s="29" t="s">
        <v>126</v>
      </c>
      <c r="B161" s="72" t="s">
        <v>245</v>
      </c>
      <c r="C161" s="79">
        <v>244</v>
      </c>
      <c r="D161" s="73"/>
      <c r="E161" s="31">
        <f>E162</f>
        <v>72</v>
      </c>
    </row>
    <row r="162" spans="1:5" ht="15.75">
      <c r="A162" s="2" t="s">
        <v>6</v>
      </c>
      <c r="B162" s="72" t="s">
        <v>245</v>
      </c>
      <c r="C162" s="51">
        <v>244</v>
      </c>
      <c r="D162" s="80" t="s">
        <v>18</v>
      </c>
      <c r="E162" s="31">
        <v>72</v>
      </c>
    </row>
    <row r="163" spans="1:5" ht="15.75">
      <c r="A163" s="27" t="s">
        <v>153</v>
      </c>
      <c r="B163" s="72" t="s">
        <v>246</v>
      </c>
      <c r="C163" s="72"/>
      <c r="D163" s="73"/>
      <c r="E163" s="31">
        <f>E164+E166</f>
        <v>87.5</v>
      </c>
    </row>
    <row r="164" spans="1:5" ht="31.5">
      <c r="A164" s="29" t="s">
        <v>125</v>
      </c>
      <c r="B164" s="72" t="s">
        <v>246</v>
      </c>
      <c r="C164" s="72">
        <v>242</v>
      </c>
      <c r="D164" s="73"/>
      <c r="E164" s="31">
        <f>E165</f>
        <v>21.3</v>
      </c>
    </row>
    <row r="165" spans="1:5" ht="15.75">
      <c r="A165" s="2" t="s">
        <v>6</v>
      </c>
      <c r="B165" s="72" t="s">
        <v>246</v>
      </c>
      <c r="C165" s="72">
        <v>242</v>
      </c>
      <c r="D165" s="80" t="s">
        <v>18</v>
      </c>
      <c r="E165" s="31">
        <v>21.3</v>
      </c>
    </row>
    <row r="166" spans="1:5" ht="31.5">
      <c r="A166" s="29" t="s">
        <v>126</v>
      </c>
      <c r="B166" s="72" t="s">
        <v>246</v>
      </c>
      <c r="C166" s="79">
        <v>244</v>
      </c>
      <c r="D166" s="73"/>
      <c r="E166" s="31">
        <f>E167</f>
        <v>66.2</v>
      </c>
    </row>
    <row r="167" spans="1:5" ht="15.75">
      <c r="A167" s="2" t="s">
        <v>6</v>
      </c>
      <c r="B167" s="72" t="s">
        <v>246</v>
      </c>
      <c r="C167" s="51">
        <v>244</v>
      </c>
      <c r="D167" s="80" t="s">
        <v>18</v>
      </c>
      <c r="E167" s="31">
        <v>66.2</v>
      </c>
    </row>
    <row r="168" spans="1:5" ht="47.25">
      <c r="A168" s="57" t="s">
        <v>247</v>
      </c>
      <c r="B168" s="70" t="s">
        <v>248</v>
      </c>
      <c r="C168" s="70"/>
      <c r="D168" s="71"/>
      <c r="E168" s="58">
        <f>E169+E176+E179</f>
        <v>331.8</v>
      </c>
    </row>
    <row r="169" spans="1:5" ht="15.75">
      <c r="A169" s="27" t="s">
        <v>249</v>
      </c>
      <c r="B169" s="72" t="s">
        <v>250</v>
      </c>
      <c r="C169" s="72"/>
      <c r="D169" s="73"/>
      <c r="E169" s="31">
        <f>E170+E172+E174</f>
        <v>91</v>
      </c>
    </row>
    <row r="170" spans="1:5" ht="15.75">
      <c r="A170" s="2" t="s">
        <v>152</v>
      </c>
      <c r="B170" s="72" t="s">
        <v>250</v>
      </c>
      <c r="C170" s="72">
        <v>112</v>
      </c>
      <c r="D170" s="73"/>
      <c r="E170" s="31">
        <f>E171</f>
        <v>10</v>
      </c>
    </row>
    <row r="171" spans="1:5" ht="15.75">
      <c r="A171" s="2" t="s">
        <v>6</v>
      </c>
      <c r="B171" s="72" t="s">
        <v>250</v>
      </c>
      <c r="C171" s="72">
        <v>112</v>
      </c>
      <c r="D171" s="73" t="s">
        <v>18</v>
      </c>
      <c r="E171" s="31">
        <v>10</v>
      </c>
    </row>
    <row r="172" spans="1:5" ht="31.5">
      <c r="A172" s="29" t="s">
        <v>125</v>
      </c>
      <c r="B172" s="72" t="s">
        <v>250</v>
      </c>
      <c r="C172" s="72">
        <v>242</v>
      </c>
      <c r="D172" s="73"/>
      <c r="E172" s="31">
        <f>E173</f>
        <v>15</v>
      </c>
    </row>
    <row r="173" spans="1:5" ht="15.75">
      <c r="A173" s="2" t="s">
        <v>6</v>
      </c>
      <c r="B173" s="72" t="s">
        <v>250</v>
      </c>
      <c r="C173" s="72">
        <v>242</v>
      </c>
      <c r="D173" s="73" t="s">
        <v>18</v>
      </c>
      <c r="E173" s="31">
        <v>15</v>
      </c>
    </row>
    <row r="174" spans="1:5" ht="31.5">
      <c r="A174" s="29" t="s">
        <v>126</v>
      </c>
      <c r="B174" s="72" t="s">
        <v>250</v>
      </c>
      <c r="C174" s="72">
        <v>244</v>
      </c>
      <c r="D174" s="73"/>
      <c r="E174" s="31">
        <f>E175</f>
        <v>66</v>
      </c>
    </row>
    <row r="175" spans="1:5" ht="15.75">
      <c r="A175" s="27" t="s">
        <v>6</v>
      </c>
      <c r="B175" s="72" t="s">
        <v>250</v>
      </c>
      <c r="C175" s="72">
        <v>244</v>
      </c>
      <c r="D175" s="73" t="s">
        <v>18</v>
      </c>
      <c r="E175" s="31">
        <v>66</v>
      </c>
    </row>
    <row r="176" spans="1:5" ht="15.75">
      <c r="A176" s="27" t="s">
        <v>251</v>
      </c>
      <c r="B176" s="72" t="s">
        <v>252</v>
      </c>
      <c r="C176" s="72"/>
      <c r="D176" s="73"/>
      <c r="E176" s="31">
        <f>E177</f>
        <v>20</v>
      </c>
    </row>
    <row r="177" spans="1:5" ht="31.5">
      <c r="A177" s="29" t="s">
        <v>126</v>
      </c>
      <c r="B177" s="72" t="s">
        <v>252</v>
      </c>
      <c r="C177" s="72">
        <v>244</v>
      </c>
      <c r="D177" s="73"/>
      <c r="E177" s="31">
        <f>E178</f>
        <v>20</v>
      </c>
    </row>
    <row r="178" spans="1:5" ht="15.75">
      <c r="A178" s="27" t="s">
        <v>6</v>
      </c>
      <c r="B178" s="72" t="s">
        <v>252</v>
      </c>
      <c r="C178" s="72">
        <v>244</v>
      </c>
      <c r="D178" s="73" t="s">
        <v>18</v>
      </c>
      <c r="E178" s="31">
        <v>20</v>
      </c>
    </row>
    <row r="179" spans="1:5" ht="31.5">
      <c r="A179" s="33" t="s">
        <v>236</v>
      </c>
      <c r="B179" s="72" t="s">
        <v>253</v>
      </c>
      <c r="C179" s="72"/>
      <c r="D179" s="73"/>
      <c r="E179" s="31">
        <f>E180+E182</f>
        <v>220.8</v>
      </c>
    </row>
    <row r="180" spans="1:5" ht="31.5">
      <c r="A180" s="29" t="s">
        <v>125</v>
      </c>
      <c r="B180" s="72" t="s">
        <v>253</v>
      </c>
      <c r="C180" s="72">
        <v>242</v>
      </c>
      <c r="D180" s="73"/>
      <c r="E180" s="31">
        <f>E181</f>
        <v>34.8</v>
      </c>
    </row>
    <row r="181" spans="1:5" ht="15.75">
      <c r="A181" s="2" t="s">
        <v>6</v>
      </c>
      <c r="B181" s="72" t="s">
        <v>253</v>
      </c>
      <c r="C181" s="72">
        <v>242</v>
      </c>
      <c r="D181" s="73" t="s">
        <v>18</v>
      </c>
      <c r="E181" s="31">
        <v>34.8</v>
      </c>
    </row>
    <row r="182" spans="1:5" ht="31.5">
      <c r="A182" s="29" t="s">
        <v>126</v>
      </c>
      <c r="B182" s="72" t="s">
        <v>253</v>
      </c>
      <c r="C182" s="72">
        <v>244</v>
      </c>
      <c r="D182" s="73"/>
      <c r="E182" s="31">
        <f>E183</f>
        <v>186</v>
      </c>
    </row>
    <row r="183" spans="1:5" ht="15.75">
      <c r="A183" s="27" t="s">
        <v>6</v>
      </c>
      <c r="B183" s="72" t="s">
        <v>253</v>
      </c>
      <c r="C183" s="72">
        <v>244</v>
      </c>
      <c r="D183" s="73" t="s">
        <v>18</v>
      </c>
      <c r="E183" s="31">
        <v>186</v>
      </c>
    </row>
    <row r="184" spans="1:5" ht="63">
      <c r="A184" s="61" t="s">
        <v>254</v>
      </c>
      <c r="B184" s="68" t="s">
        <v>255</v>
      </c>
      <c r="C184" s="68"/>
      <c r="D184" s="69"/>
      <c r="E184" s="28">
        <f>E185+E190+E193+E196</f>
        <v>660.95</v>
      </c>
    </row>
    <row r="185" spans="1:5" ht="15.75">
      <c r="A185" s="45" t="s">
        <v>257</v>
      </c>
      <c r="B185" s="72" t="s">
        <v>258</v>
      </c>
      <c r="C185" s="72"/>
      <c r="D185" s="73"/>
      <c r="E185" s="31">
        <f>E186+E188</f>
        <v>306.95</v>
      </c>
    </row>
    <row r="186" spans="1:5" ht="31.5">
      <c r="A186" s="29" t="s">
        <v>126</v>
      </c>
      <c r="B186" s="72" t="s">
        <v>258</v>
      </c>
      <c r="C186" s="72">
        <v>244</v>
      </c>
      <c r="D186" s="73"/>
      <c r="E186" s="31">
        <f>E187</f>
        <v>106.95</v>
      </c>
    </row>
    <row r="187" spans="1:5" ht="31.5">
      <c r="A187" s="46" t="s">
        <v>23</v>
      </c>
      <c r="B187" s="72" t="s">
        <v>258</v>
      </c>
      <c r="C187" s="72">
        <v>244</v>
      </c>
      <c r="D187" s="73" t="s">
        <v>11</v>
      </c>
      <c r="E187" s="31">
        <f>126.25-19.3</f>
        <v>106.95</v>
      </c>
    </row>
    <row r="188" spans="1:5" ht="31.5">
      <c r="A188" s="29" t="s">
        <v>126</v>
      </c>
      <c r="B188" s="72" t="s">
        <v>258</v>
      </c>
      <c r="C188" s="72">
        <v>244</v>
      </c>
      <c r="D188" s="73"/>
      <c r="E188" s="31">
        <f>E189</f>
        <v>200</v>
      </c>
    </row>
    <row r="189" spans="1:5" ht="15.75">
      <c r="A189" s="29" t="s">
        <v>1</v>
      </c>
      <c r="B189" s="72" t="s">
        <v>258</v>
      </c>
      <c r="C189" s="72">
        <v>244</v>
      </c>
      <c r="D189" s="73" t="s">
        <v>27</v>
      </c>
      <c r="E189" s="31">
        <v>200</v>
      </c>
    </row>
    <row r="190" spans="1:5" ht="15.75">
      <c r="A190" s="45" t="s">
        <v>259</v>
      </c>
      <c r="B190" s="72" t="s">
        <v>260</v>
      </c>
      <c r="C190" s="72"/>
      <c r="D190" s="73"/>
      <c r="E190" s="31">
        <f>E191</f>
        <v>50</v>
      </c>
    </row>
    <row r="191" spans="1:5" ht="31.5">
      <c r="A191" s="29" t="s">
        <v>126</v>
      </c>
      <c r="B191" s="72" t="s">
        <v>260</v>
      </c>
      <c r="C191" s="72">
        <v>244</v>
      </c>
      <c r="D191" s="73"/>
      <c r="E191" s="31">
        <f>E192</f>
        <v>50</v>
      </c>
    </row>
    <row r="192" spans="1:5" ht="31.5">
      <c r="A192" s="46" t="s">
        <v>23</v>
      </c>
      <c r="B192" s="72" t="s">
        <v>260</v>
      </c>
      <c r="C192" s="72">
        <v>244</v>
      </c>
      <c r="D192" s="73" t="s">
        <v>11</v>
      </c>
      <c r="E192" s="31">
        <f>150-100</f>
        <v>50</v>
      </c>
    </row>
    <row r="193" spans="1:5" ht="15.75">
      <c r="A193" s="45" t="s">
        <v>261</v>
      </c>
      <c r="B193" s="72" t="s">
        <v>262</v>
      </c>
      <c r="C193" s="72"/>
      <c r="D193" s="73"/>
      <c r="E193" s="31">
        <f>E194</f>
        <v>129</v>
      </c>
    </row>
    <row r="194" spans="1:5" ht="31.5">
      <c r="A194" s="29" t="s">
        <v>126</v>
      </c>
      <c r="B194" s="72" t="s">
        <v>262</v>
      </c>
      <c r="C194" s="72">
        <v>244</v>
      </c>
      <c r="D194" s="73"/>
      <c r="E194" s="31">
        <f>E195</f>
        <v>129</v>
      </c>
    </row>
    <row r="195" spans="1:5" ht="31.5">
      <c r="A195" s="46" t="s">
        <v>23</v>
      </c>
      <c r="B195" s="72" t="s">
        <v>262</v>
      </c>
      <c r="C195" s="72">
        <v>244</v>
      </c>
      <c r="D195" s="73" t="s">
        <v>11</v>
      </c>
      <c r="E195" s="31">
        <f>529-400</f>
        <v>129</v>
      </c>
    </row>
    <row r="196" spans="1:5" ht="15.75">
      <c r="A196" s="45" t="s">
        <v>263</v>
      </c>
      <c r="B196" s="72" t="s">
        <v>264</v>
      </c>
      <c r="C196" s="72"/>
      <c r="D196" s="73"/>
      <c r="E196" s="31">
        <f>E197</f>
        <v>175</v>
      </c>
    </row>
    <row r="197" spans="1:5" ht="31.5">
      <c r="A197" s="29" t="s">
        <v>126</v>
      </c>
      <c r="B197" s="72" t="s">
        <v>264</v>
      </c>
      <c r="C197" s="72">
        <v>244</v>
      </c>
      <c r="D197" s="73"/>
      <c r="E197" s="31">
        <f>E198</f>
        <v>175</v>
      </c>
    </row>
    <row r="198" spans="1:5" ht="31.5">
      <c r="A198" s="46" t="s">
        <v>23</v>
      </c>
      <c r="B198" s="72" t="s">
        <v>264</v>
      </c>
      <c r="C198" s="72">
        <v>244</v>
      </c>
      <c r="D198" s="73" t="s">
        <v>11</v>
      </c>
      <c r="E198" s="31">
        <f>190-15</f>
        <v>175</v>
      </c>
    </row>
    <row r="199" spans="1:5" ht="63">
      <c r="A199" s="22" t="s">
        <v>265</v>
      </c>
      <c r="B199" s="68" t="s">
        <v>266</v>
      </c>
      <c r="C199" s="72"/>
      <c r="D199" s="73"/>
      <c r="E199" s="28">
        <f>E200+E203+E208</f>
        <v>30444.799999999996</v>
      </c>
    </row>
    <row r="200" spans="1:5" ht="15.75">
      <c r="A200" s="27" t="s">
        <v>267</v>
      </c>
      <c r="B200" s="72" t="s">
        <v>268</v>
      </c>
      <c r="C200" s="72"/>
      <c r="D200" s="73"/>
      <c r="E200" s="31">
        <f>E201</f>
        <v>1170</v>
      </c>
    </row>
    <row r="201" spans="1:5" ht="31.5">
      <c r="A201" s="29" t="s">
        <v>126</v>
      </c>
      <c r="B201" s="72" t="s">
        <v>268</v>
      </c>
      <c r="C201" s="72">
        <v>244</v>
      </c>
      <c r="D201" s="73"/>
      <c r="E201" s="31">
        <f>E202</f>
        <v>1170</v>
      </c>
    </row>
    <row r="202" spans="1:5" ht="15.75">
      <c r="A202" s="29" t="s">
        <v>5</v>
      </c>
      <c r="B202" s="72" t="s">
        <v>268</v>
      </c>
      <c r="C202" s="74">
        <v>244</v>
      </c>
      <c r="D202" s="73" t="s">
        <v>16</v>
      </c>
      <c r="E202" s="31">
        <f>1670-300-200</f>
        <v>1170</v>
      </c>
    </row>
    <row r="203" spans="1:5" ht="15.75">
      <c r="A203" s="27" t="s">
        <v>269</v>
      </c>
      <c r="B203" s="72" t="s">
        <v>270</v>
      </c>
      <c r="C203" s="72"/>
      <c r="D203" s="73"/>
      <c r="E203" s="31">
        <f>E206+E204</f>
        <v>6644.6</v>
      </c>
    </row>
    <row r="204" spans="1:5" ht="31.5">
      <c r="A204" s="2" t="s">
        <v>143</v>
      </c>
      <c r="B204" s="72" t="s">
        <v>270</v>
      </c>
      <c r="C204" s="72">
        <v>243</v>
      </c>
      <c r="D204" s="73"/>
      <c r="E204" s="31">
        <f>E205</f>
        <v>2000</v>
      </c>
    </row>
    <row r="205" spans="1:5" ht="15.75">
      <c r="A205" s="2" t="s">
        <v>62</v>
      </c>
      <c r="B205" s="72" t="s">
        <v>270</v>
      </c>
      <c r="C205" s="72">
        <v>243</v>
      </c>
      <c r="D205" s="73" t="s">
        <v>63</v>
      </c>
      <c r="E205" s="31">
        <v>2000</v>
      </c>
    </row>
    <row r="206" spans="1:5" ht="31.5">
      <c r="A206" s="29" t="s">
        <v>126</v>
      </c>
      <c r="B206" s="72" t="s">
        <v>270</v>
      </c>
      <c r="C206" s="72">
        <v>244</v>
      </c>
      <c r="D206" s="73"/>
      <c r="E206" s="31">
        <f>E207</f>
        <v>4644.6</v>
      </c>
    </row>
    <row r="207" spans="1:5" ht="15.75">
      <c r="A207" s="2" t="s">
        <v>62</v>
      </c>
      <c r="B207" s="72" t="s">
        <v>270</v>
      </c>
      <c r="C207" s="72">
        <v>244</v>
      </c>
      <c r="D207" s="73" t="s">
        <v>63</v>
      </c>
      <c r="E207" s="31">
        <f>7649.3-1430.3+700-2274.4</f>
        <v>4644.6</v>
      </c>
    </row>
    <row r="208" spans="1:5" ht="15.75">
      <c r="A208" s="27" t="s">
        <v>271</v>
      </c>
      <c r="B208" s="72" t="s">
        <v>272</v>
      </c>
      <c r="C208" s="72" t="s">
        <v>273</v>
      </c>
      <c r="D208" s="73"/>
      <c r="E208" s="31">
        <f>E209+E211</f>
        <v>22630.199999999997</v>
      </c>
    </row>
    <row r="209" spans="1:5" ht="31.5">
      <c r="A209" s="2" t="s">
        <v>143</v>
      </c>
      <c r="B209" s="72" t="s">
        <v>272</v>
      </c>
      <c r="C209" s="72">
        <v>243</v>
      </c>
      <c r="D209" s="73"/>
      <c r="E209" s="31">
        <f>E210</f>
        <v>15992.8</v>
      </c>
    </row>
    <row r="210" spans="1:5" ht="15.75">
      <c r="A210" s="29" t="s">
        <v>5</v>
      </c>
      <c r="B210" s="72" t="s">
        <v>272</v>
      </c>
      <c r="C210" s="72">
        <v>243</v>
      </c>
      <c r="D210" s="73" t="s">
        <v>16</v>
      </c>
      <c r="E210" s="31">
        <f>17992.8-11540+9540</f>
        <v>15992.8</v>
      </c>
    </row>
    <row r="211" spans="1:5" ht="31.5">
      <c r="A211" s="29" t="s">
        <v>126</v>
      </c>
      <c r="B211" s="72" t="s">
        <v>272</v>
      </c>
      <c r="C211" s="72">
        <v>244</v>
      </c>
      <c r="D211" s="73"/>
      <c r="E211" s="31">
        <f>E212</f>
        <v>6637.4</v>
      </c>
    </row>
    <row r="212" spans="1:5" ht="15.75">
      <c r="A212" s="29" t="s">
        <v>5</v>
      </c>
      <c r="B212" s="72" t="s">
        <v>272</v>
      </c>
      <c r="C212" s="72">
        <v>244</v>
      </c>
      <c r="D212" s="73" t="s">
        <v>16</v>
      </c>
      <c r="E212" s="31">
        <f>7923.3-1285.9</f>
        <v>6637.4</v>
      </c>
    </row>
    <row r="213" spans="1:5" ht="63">
      <c r="A213" s="22" t="s">
        <v>274</v>
      </c>
      <c r="B213" s="68" t="s">
        <v>275</v>
      </c>
      <c r="C213" s="68"/>
      <c r="D213" s="69"/>
      <c r="E213" s="28">
        <f>E214</f>
        <v>30</v>
      </c>
    </row>
    <row r="214" spans="1:5" ht="31.5">
      <c r="A214" s="33" t="s">
        <v>276</v>
      </c>
      <c r="B214" s="72" t="s">
        <v>277</v>
      </c>
      <c r="C214" s="72"/>
      <c r="D214" s="73"/>
      <c r="E214" s="31">
        <f>E215</f>
        <v>30</v>
      </c>
    </row>
    <row r="215" spans="1:5" ht="15.75">
      <c r="A215" s="2" t="s">
        <v>177</v>
      </c>
      <c r="B215" s="72" t="s">
        <v>277</v>
      </c>
      <c r="C215" s="72">
        <v>852</v>
      </c>
      <c r="D215" s="73"/>
      <c r="E215" s="31">
        <f>E216</f>
        <v>30</v>
      </c>
    </row>
    <row r="216" spans="1:5" ht="15.75">
      <c r="A216" s="2" t="s">
        <v>2</v>
      </c>
      <c r="B216" s="72" t="s">
        <v>277</v>
      </c>
      <c r="C216" s="72">
        <v>852</v>
      </c>
      <c r="D216" s="73" t="s">
        <v>13</v>
      </c>
      <c r="E216" s="31">
        <v>30</v>
      </c>
    </row>
    <row r="217" spans="1:5" ht="15.75">
      <c r="A217" s="62" t="s">
        <v>21</v>
      </c>
      <c r="B217" s="82" t="s">
        <v>110</v>
      </c>
      <c r="C217" s="82"/>
      <c r="D217" s="83"/>
      <c r="E217" s="63">
        <f>E218+E227+E231+E247</f>
        <v>14406.199999999999</v>
      </c>
    </row>
    <row r="218" spans="1:5" ht="31.5">
      <c r="A218" s="64" t="s">
        <v>111</v>
      </c>
      <c r="B218" s="50" t="s">
        <v>112</v>
      </c>
      <c r="C218" s="50"/>
      <c r="D218" s="84"/>
      <c r="E218" s="65">
        <f>E219+E222</f>
        <v>2417</v>
      </c>
    </row>
    <row r="219" spans="1:5" ht="47.25">
      <c r="A219" s="29" t="s">
        <v>115</v>
      </c>
      <c r="B219" s="51" t="s">
        <v>116</v>
      </c>
      <c r="C219" s="51"/>
      <c r="D219" s="80"/>
      <c r="E219" s="66">
        <f>E220</f>
        <v>1251.1000000000001</v>
      </c>
    </row>
    <row r="220" spans="1:5" ht="31.5">
      <c r="A220" s="29" t="s">
        <v>117</v>
      </c>
      <c r="B220" s="51" t="s">
        <v>116</v>
      </c>
      <c r="C220" s="51">
        <v>121</v>
      </c>
      <c r="D220" s="80"/>
      <c r="E220" s="66">
        <f>E221</f>
        <v>1251.1000000000001</v>
      </c>
    </row>
    <row r="221" spans="1:5" ht="47.25">
      <c r="A221" s="29" t="s">
        <v>0</v>
      </c>
      <c r="B221" s="51" t="s">
        <v>116</v>
      </c>
      <c r="C221" s="51">
        <v>121</v>
      </c>
      <c r="D221" s="80" t="s">
        <v>8</v>
      </c>
      <c r="E221" s="66">
        <f>1119.4+131.8-0.1</f>
        <v>1251.1000000000001</v>
      </c>
    </row>
    <row r="222" spans="1:5" ht="47.25">
      <c r="A222" s="29" t="s">
        <v>118</v>
      </c>
      <c r="B222" s="51" t="s">
        <v>119</v>
      </c>
      <c r="C222" s="51"/>
      <c r="D222" s="80"/>
      <c r="E222" s="66">
        <f>E223+E225</f>
        <v>1165.9</v>
      </c>
    </row>
    <row r="223" spans="1:5" ht="31.5">
      <c r="A223" s="29" t="s">
        <v>120</v>
      </c>
      <c r="B223" s="51" t="s">
        <v>119</v>
      </c>
      <c r="C223" s="51">
        <v>122</v>
      </c>
      <c r="D223" s="80"/>
      <c r="E223" s="66">
        <f>E224</f>
        <v>283.9000000000001</v>
      </c>
    </row>
    <row r="224" spans="1:5" ht="47.25">
      <c r="A224" s="29" t="s">
        <v>0</v>
      </c>
      <c r="B224" s="51" t="s">
        <v>119</v>
      </c>
      <c r="C224" s="51">
        <v>122</v>
      </c>
      <c r="D224" s="80" t="s">
        <v>8</v>
      </c>
      <c r="E224" s="66">
        <f>1165.9-882</f>
        <v>283.9000000000001</v>
      </c>
    </row>
    <row r="225" spans="1:5" ht="63">
      <c r="A225" s="29" t="s">
        <v>403</v>
      </c>
      <c r="B225" s="51" t="s">
        <v>119</v>
      </c>
      <c r="C225" s="51">
        <v>123</v>
      </c>
      <c r="D225" s="80"/>
      <c r="E225" s="66">
        <f>E226</f>
        <v>882</v>
      </c>
    </row>
    <row r="226" spans="1:5" ht="47.25">
      <c r="A226" s="29" t="s">
        <v>0</v>
      </c>
      <c r="B226" s="51" t="s">
        <v>119</v>
      </c>
      <c r="C226" s="51">
        <v>123</v>
      </c>
      <c r="D226" s="80" t="s">
        <v>8</v>
      </c>
      <c r="E226" s="66">
        <f>882</f>
        <v>882</v>
      </c>
    </row>
    <row r="227" spans="1:5" ht="31.5">
      <c r="A227" s="64" t="s">
        <v>278</v>
      </c>
      <c r="B227" s="50" t="s">
        <v>279</v>
      </c>
      <c r="C227" s="50"/>
      <c r="D227" s="84"/>
      <c r="E227" s="65">
        <f>E228</f>
        <v>1458.2</v>
      </c>
    </row>
    <row r="228" spans="1:5" ht="63">
      <c r="A228" s="29" t="s">
        <v>281</v>
      </c>
      <c r="B228" s="51" t="s">
        <v>282</v>
      </c>
      <c r="C228" s="51"/>
      <c r="D228" s="80"/>
      <c r="E228" s="66">
        <f>E229</f>
        <v>1458.2</v>
      </c>
    </row>
    <row r="229" spans="1:5" ht="31.5">
      <c r="A229" s="29" t="s">
        <v>117</v>
      </c>
      <c r="B229" s="51" t="s">
        <v>282</v>
      </c>
      <c r="C229" s="51">
        <v>121</v>
      </c>
      <c r="D229" s="80"/>
      <c r="E229" s="66">
        <f>E230</f>
        <v>1458.2</v>
      </c>
    </row>
    <row r="230" spans="1:5" ht="47.25">
      <c r="A230" s="29" t="s">
        <v>280</v>
      </c>
      <c r="B230" s="51" t="s">
        <v>282</v>
      </c>
      <c r="C230" s="51">
        <v>121</v>
      </c>
      <c r="D230" s="80" t="s">
        <v>9</v>
      </c>
      <c r="E230" s="66">
        <v>1458.2</v>
      </c>
    </row>
    <row r="231" spans="1:5" ht="31.5">
      <c r="A231" s="64" t="s">
        <v>121</v>
      </c>
      <c r="B231" s="50" t="s">
        <v>122</v>
      </c>
      <c r="C231" s="50"/>
      <c r="D231" s="84"/>
      <c r="E231" s="65">
        <f>E232+E235</f>
        <v>9584.9</v>
      </c>
    </row>
    <row r="232" spans="1:5" ht="47.25">
      <c r="A232" s="29" t="s">
        <v>283</v>
      </c>
      <c r="B232" s="51" t="s">
        <v>284</v>
      </c>
      <c r="C232" s="51"/>
      <c r="D232" s="80"/>
      <c r="E232" s="66">
        <f>E233</f>
        <v>6622.4</v>
      </c>
    </row>
    <row r="233" spans="1:5" ht="31.5">
      <c r="A233" s="29" t="s">
        <v>117</v>
      </c>
      <c r="B233" s="51" t="s">
        <v>284</v>
      </c>
      <c r="C233" s="51">
        <v>121</v>
      </c>
      <c r="D233" s="80"/>
      <c r="E233" s="66">
        <f>E234</f>
        <v>6622.4</v>
      </c>
    </row>
    <row r="234" spans="1:5" ht="47.25">
      <c r="A234" s="29" t="s">
        <v>280</v>
      </c>
      <c r="B234" s="51" t="s">
        <v>284</v>
      </c>
      <c r="C234" s="51">
        <v>121</v>
      </c>
      <c r="D234" s="80" t="s">
        <v>9</v>
      </c>
      <c r="E234" s="66">
        <v>6622.4</v>
      </c>
    </row>
    <row r="235" spans="1:5" ht="47.25">
      <c r="A235" s="29" t="s">
        <v>123</v>
      </c>
      <c r="B235" s="51" t="s">
        <v>124</v>
      </c>
      <c r="C235" s="51"/>
      <c r="D235" s="80"/>
      <c r="E235" s="66">
        <f>E236+E238+E241+E244</f>
        <v>2962.5000000000005</v>
      </c>
    </row>
    <row r="236" spans="1:5" ht="31.5">
      <c r="A236" s="29" t="s">
        <v>120</v>
      </c>
      <c r="B236" s="51" t="s">
        <v>124</v>
      </c>
      <c r="C236" s="51">
        <v>122</v>
      </c>
      <c r="D236" s="80"/>
      <c r="E236" s="66">
        <f>E237</f>
        <v>72.6</v>
      </c>
    </row>
    <row r="237" spans="1:5" ht="47.25">
      <c r="A237" s="29" t="s">
        <v>280</v>
      </c>
      <c r="B237" s="51" t="s">
        <v>124</v>
      </c>
      <c r="C237" s="51">
        <v>122</v>
      </c>
      <c r="D237" s="80" t="s">
        <v>9</v>
      </c>
      <c r="E237" s="66">
        <f>57.6+15</f>
        <v>72.6</v>
      </c>
    </row>
    <row r="238" spans="1:5" ht="31.5">
      <c r="A238" s="29" t="s">
        <v>125</v>
      </c>
      <c r="B238" s="51" t="s">
        <v>124</v>
      </c>
      <c r="C238" s="51">
        <v>242</v>
      </c>
      <c r="D238" s="80"/>
      <c r="E238" s="66">
        <f>E239+E240</f>
        <v>807.8000000000001</v>
      </c>
    </row>
    <row r="239" spans="1:5" ht="47.25">
      <c r="A239" s="29" t="s">
        <v>0</v>
      </c>
      <c r="B239" s="51" t="s">
        <v>124</v>
      </c>
      <c r="C239" s="51">
        <v>242</v>
      </c>
      <c r="D239" s="80" t="s">
        <v>8</v>
      </c>
      <c r="E239" s="66">
        <f>75-10</f>
        <v>65</v>
      </c>
    </row>
    <row r="240" spans="1:5" ht="47.25">
      <c r="A240" s="29" t="s">
        <v>280</v>
      </c>
      <c r="B240" s="51" t="s">
        <v>124</v>
      </c>
      <c r="C240" s="51">
        <v>242</v>
      </c>
      <c r="D240" s="80" t="s">
        <v>9</v>
      </c>
      <c r="E240" s="66">
        <f>715.2+17.6+10</f>
        <v>742.8000000000001</v>
      </c>
    </row>
    <row r="241" spans="1:5" ht="31.5">
      <c r="A241" s="29" t="s">
        <v>126</v>
      </c>
      <c r="B241" s="51" t="s">
        <v>124</v>
      </c>
      <c r="C241" s="51">
        <v>244</v>
      </c>
      <c r="D241" s="80"/>
      <c r="E241" s="66">
        <f>E242+E243</f>
        <v>2064.3</v>
      </c>
    </row>
    <row r="242" spans="1:5" ht="47.25">
      <c r="A242" s="29" t="s">
        <v>0</v>
      </c>
      <c r="B242" s="51" t="s">
        <v>124</v>
      </c>
      <c r="C242" s="51">
        <v>244</v>
      </c>
      <c r="D242" s="80" t="s">
        <v>8</v>
      </c>
      <c r="E242" s="66">
        <f>428.9-343.6</f>
        <v>85.29999999999995</v>
      </c>
    </row>
    <row r="243" spans="1:5" ht="47.25">
      <c r="A243" s="29" t="s">
        <v>280</v>
      </c>
      <c r="B243" s="51" t="s">
        <v>124</v>
      </c>
      <c r="C243" s="51">
        <v>244</v>
      </c>
      <c r="D243" s="80" t="s">
        <v>9</v>
      </c>
      <c r="E243" s="66">
        <f>2981.6+223.6+136.9+211.8-1500+0.1-60-15</f>
        <v>1979</v>
      </c>
    </row>
    <row r="244" spans="1:5" ht="15.75">
      <c r="A244" s="29" t="s">
        <v>127</v>
      </c>
      <c r="B244" s="51" t="s">
        <v>124</v>
      </c>
      <c r="C244" s="51">
        <v>852</v>
      </c>
      <c r="D244" s="80"/>
      <c r="E244" s="66">
        <f>E245+E246</f>
        <v>17.80000000000001</v>
      </c>
    </row>
    <row r="245" spans="1:5" ht="47.25">
      <c r="A245" s="29" t="s">
        <v>0</v>
      </c>
      <c r="B245" s="51" t="s">
        <v>124</v>
      </c>
      <c r="C245" s="51">
        <v>852</v>
      </c>
      <c r="D245" s="80" t="s">
        <v>8</v>
      </c>
      <c r="E245" s="66">
        <v>10</v>
      </c>
    </row>
    <row r="246" spans="1:5" ht="47.25">
      <c r="A246" s="29" t="s">
        <v>280</v>
      </c>
      <c r="B246" s="51" t="s">
        <v>124</v>
      </c>
      <c r="C246" s="51">
        <v>852</v>
      </c>
      <c r="D246" s="80" t="s">
        <v>9</v>
      </c>
      <c r="E246" s="66">
        <f>205-197.2</f>
        <v>7.800000000000011</v>
      </c>
    </row>
    <row r="247" spans="1:5" ht="31.5">
      <c r="A247" s="64" t="s">
        <v>285</v>
      </c>
      <c r="B247" s="50" t="s">
        <v>286</v>
      </c>
      <c r="C247" s="50"/>
      <c r="D247" s="84"/>
      <c r="E247" s="65">
        <f>E248+E255</f>
        <v>946.1</v>
      </c>
    </row>
    <row r="248" spans="1:5" ht="63">
      <c r="A248" s="29" t="s">
        <v>287</v>
      </c>
      <c r="B248" s="51" t="s">
        <v>288</v>
      </c>
      <c r="C248" s="51"/>
      <c r="D248" s="80"/>
      <c r="E248" s="66">
        <f>E249+E253+E251</f>
        <v>546.7</v>
      </c>
    </row>
    <row r="249" spans="1:5" ht="31.5">
      <c r="A249" s="29" t="s">
        <v>117</v>
      </c>
      <c r="B249" s="51" t="s">
        <v>288</v>
      </c>
      <c r="C249" s="51">
        <v>121</v>
      </c>
      <c r="D249" s="80"/>
      <c r="E249" s="66">
        <f>E250</f>
        <v>501.5</v>
      </c>
    </row>
    <row r="250" spans="1:5" ht="47.25">
      <c r="A250" s="29" t="s">
        <v>280</v>
      </c>
      <c r="B250" s="51" t="s">
        <v>288</v>
      </c>
      <c r="C250" s="51">
        <v>121</v>
      </c>
      <c r="D250" s="80" t="s">
        <v>9</v>
      </c>
      <c r="E250" s="66">
        <v>501.5</v>
      </c>
    </row>
    <row r="251" spans="1:5" ht="47.25">
      <c r="A251" s="29" t="s">
        <v>0</v>
      </c>
      <c r="B251" s="51" t="s">
        <v>288</v>
      </c>
      <c r="C251" s="51">
        <v>242</v>
      </c>
      <c r="D251" s="80"/>
      <c r="E251" s="66">
        <f>E252</f>
        <v>7</v>
      </c>
    </row>
    <row r="252" spans="1:5" ht="47.25">
      <c r="A252" s="29" t="s">
        <v>280</v>
      </c>
      <c r="B252" s="51" t="s">
        <v>288</v>
      </c>
      <c r="C252" s="51">
        <v>242</v>
      </c>
      <c r="D252" s="80" t="s">
        <v>9</v>
      </c>
      <c r="E252" s="66">
        <v>7</v>
      </c>
    </row>
    <row r="253" spans="1:5" ht="31.5">
      <c r="A253" s="29" t="s">
        <v>126</v>
      </c>
      <c r="B253" s="51" t="s">
        <v>288</v>
      </c>
      <c r="C253" s="51">
        <v>244</v>
      </c>
      <c r="D253" s="80"/>
      <c r="E253" s="66">
        <f>E254</f>
        <v>38.2</v>
      </c>
    </row>
    <row r="254" spans="1:5" ht="47.25">
      <c r="A254" s="29" t="s">
        <v>280</v>
      </c>
      <c r="B254" s="51" t="s">
        <v>288</v>
      </c>
      <c r="C254" s="51">
        <v>244</v>
      </c>
      <c r="D254" s="80" t="s">
        <v>9</v>
      </c>
      <c r="E254" s="66">
        <f>45.2-7</f>
        <v>38.2</v>
      </c>
    </row>
    <row r="255" spans="1:5" ht="31.5">
      <c r="A255" s="29" t="s">
        <v>289</v>
      </c>
      <c r="B255" s="51" t="s">
        <v>290</v>
      </c>
      <c r="C255" s="51"/>
      <c r="D255" s="80"/>
      <c r="E255" s="66">
        <f>E256+E260+E262+E258</f>
        <v>399.4</v>
      </c>
    </row>
    <row r="256" spans="1:5" ht="31.5">
      <c r="A256" s="29" t="s">
        <v>117</v>
      </c>
      <c r="B256" s="51" t="s">
        <v>290</v>
      </c>
      <c r="C256" s="51">
        <v>121</v>
      </c>
      <c r="D256" s="80"/>
      <c r="E256" s="66">
        <f>E257</f>
        <v>377.4</v>
      </c>
    </row>
    <row r="257" spans="1:5" ht="15.75">
      <c r="A257" s="52" t="s">
        <v>66</v>
      </c>
      <c r="B257" s="51" t="s">
        <v>290</v>
      </c>
      <c r="C257" s="51">
        <v>121</v>
      </c>
      <c r="D257" s="80" t="s">
        <v>67</v>
      </c>
      <c r="E257" s="66">
        <f>382.4-5</f>
        <v>377.4</v>
      </c>
    </row>
    <row r="258" spans="1:5" ht="31.5">
      <c r="A258" s="29" t="s">
        <v>120</v>
      </c>
      <c r="B258" s="51" t="s">
        <v>290</v>
      </c>
      <c r="C258" s="51">
        <v>122</v>
      </c>
      <c r="D258" s="80"/>
      <c r="E258" s="66">
        <f>E259</f>
        <v>3.5</v>
      </c>
    </row>
    <row r="259" spans="1:5" ht="15.75">
      <c r="A259" s="52" t="s">
        <v>66</v>
      </c>
      <c r="B259" s="51" t="s">
        <v>290</v>
      </c>
      <c r="C259" s="51">
        <v>122</v>
      </c>
      <c r="D259" s="80" t="s">
        <v>67</v>
      </c>
      <c r="E259" s="66">
        <v>3.5</v>
      </c>
    </row>
    <row r="260" spans="1:5" ht="31.5">
      <c r="A260" s="29" t="s">
        <v>125</v>
      </c>
      <c r="B260" s="51" t="s">
        <v>290</v>
      </c>
      <c r="C260" s="51">
        <v>242</v>
      </c>
      <c r="D260" s="80"/>
      <c r="E260" s="66">
        <f>E261</f>
        <v>12</v>
      </c>
    </row>
    <row r="261" spans="1:5" ht="15.75">
      <c r="A261" s="52" t="s">
        <v>66</v>
      </c>
      <c r="B261" s="51" t="s">
        <v>290</v>
      </c>
      <c r="C261" s="51">
        <v>242</v>
      </c>
      <c r="D261" s="80" t="s">
        <v>67</v>
      </c>
      <c r="E261" s="66">
        <v>12</v>
      </c>
    </row>
    <row r="262" spans="1:5" ht="31.5">
      <c r="A262" s="29" t="s">
        <v>126</v>
      </c>
      <c r="B262" s="51" t="s">
        <v>290</v>
      </c>
      <c r="C262" s="51">
        <v>244</v>
      </c>
      <c r="D262" s="80"/>
      <c r="E262" s="66">
        <f>E263</f>
        <v>6.5</v>
      </c>
    </row>
    <row r="263" spans="1:5" ht="15.75">
      <c r="A263" s="52" t="s">
        <v>66</v>
      </c>
      <c r="B263" s="51" t="s">
        <v>290</v>
      </c>
      <c r="C263" s="51">
        <v>244</v>
      </c>
      <c r="D263" s="80" t="s">
        <v>67</v>
      </c>
      <c r="E263" s="66">
        <f>13.4-6.9</f>
        <v>6.5</v>
      </c>
    </row>
    <row r="264" spans="1:5" ht="47.25">
      <c r="A264" s="62" t="s">
        <v>128</v>
      </c>
      <c r="B264" s="82" t="s">
        <v>129</v>
      </c>
      <c r="C264" s="82"/>
      <c r="D264" s="83"/>
      <c r="E264" s="63">
        <f>E265</f>
        <v>52534.4</v>
      </c>
    </row>
    <row r="265" spans="1:5" ht="15.75">
      <c r="A265" s="29" t="s">
        <v>130</v>
      </c>
      <c r="B265" s="51" t="s">
        <v>131</v>
      </c>
      <c r="C265" s="51"/>
      <c r="D265" s="80"/>
      <c r="E265" s="66">
        <f>E275+E286+E289+E292+E299+E302+E305+E308+E311+E314+E320+E317+E355+E358+E266+E323+E332+E335+E340+E346+E349+E352+E329+E343+E326</f>
        <v>52534.4</v>
      </c>
    </row>
    <row r="266" spans="1:5" ht="63">
      <c r="A266" s="29" t="s">
        <v>376</v>
      </c>
      <c r="B266" s="80" t="s">
        <v>292</v>
      </c>
      <c r="C266" s="51"/>
      <c r="D266" s="80"/>
      <c r="E266" s="66">
        <f>E267+E269+E271+E273</f>
        <v>600</v>
      </c>
    </row>
    <row r="267" spans="1:5" ht="31.5">
      <c r="A267" s="29" t="s">
        <v>151</v>
      </c>
      <c r="B267" s="80" t="s">
        <v>292</v>
      </c>
      <c r="C267" s="51">
        <v>111</v>
      </c>
      <c r="D267" s="80"/>
      <c r="E267" s="66">
        <f>E268</f>
        <v>587</v>
      </c>
    </row>
    <row r="268" spans="1:5" ht="15.75">
      <c r="A268" s="29" t="s">
        <v>64</v>
      </c>
      <c r="B268" s="80" t="s">
        <v>292</v>
      </c>
      <c r="C268" s="51">
        <v>111</v>
      </c>
      <c r="D268" s="80" t="s">
        <v>65</v>
      </c>
      <c r="E268" s="66">
        <f>595-8</f>
        <v>587</v>
      </c>
    </row>
    <row r="269" spans="1:5" ht="15.75">
      <c r="A269" s="9" t="s">
        <v>152</v>
      </c>
      <c r="B269" s="80" t="s">
        <v>292</v>
      </c>
      <c r="C269" s="51">
        <v>112</v>
      </c>
      <c r="D269" s="80"/>
      <c r="E269" s="66">
        <f>E270</f>
        <v>5</v>
      </c>
    </row>
    <row r="270" spans="1:5" ht="15.75">
      <c r="A270" s="29" t="s">
        <v>64</v>
      </c>
      <c r="B270" s="80" t="s">
        <v>292</v>
      </c>
      <c r="C270" s="51">
        <v>112</v>
      </c>
      <c r="D270" s="80" t="s">
        <v>65</v>
      </c>
      <c r="E270" s="66">
        <v>5</v>
      </c>
    </row>
    <row r="271" spans="1:5" ht="31.5">
      <c r="A271" s="29" t="s">
        <v>125</v>
      </c>
      <c r="B271" s="80" t="s">
        <v>292</v>
      </c>
      <c r="C271" s="51">
        <v>242</v>
      </c>
      <c r="D271" s="80"/>
      <c r="E271" s="66">
        <f>E272</f>
        <v>5</v>
      </c>
    </row>
    <row r="272" spans="1:5" ht="15.75">
      <c r="A272" s="29" t="s">
        <v>64</v>
      </c>
      <c r="B272" s="80" t="s">
        <v>292</v>
      </c>
      <c r="C272" s="51">
        <v>242</v>
      </c>
      <c r="D272" s="80" t="s">
        <v>65</v>
      </c>
      <c r="E272" s="66">
        <v>5</v>
      </c>
    </row>
    <row r="273" spans="1:5" ht="31.5">
      <c r="A273" s="29" t="s">
        <v>126</v>
      </c>
      <c r="B273" s="80" t="s">
        <v>292</v>
      </c>
      <c r="C273" s="51">
        <v>244</v>
      </c>
      <c r="D273" s="80"/>
      <c r="E273" s="66">
        <f>E274</f>
        <v>3</v>
      </c>
    </row>
    <row r="274" spans="1:5" ht="15.75">
      <c r="A274" s="29" t="s">
        <v>64</v>
      </c>
      <c r="B274" s="80" t="s">
        <v>292</v>
      </c>
      <c r="C274" s="51">
        <v>244</v>
      </c>
      <c r="D274" s="80" t="s">
        <v>65</v>
      </c>
      <c r="E274" s="66">
        <v>3</v>
      </c>
    </row>
    <row r="275" spans="1:5" ht="63">
      <c r="A275" s="29" t="s">
        <v>291</v>
      </c>
      <c r="B275" s="51" t="s">
        <v>292</v>
      </c>
      <c r="C275" s="51"/>
      <c r="D275" s="80"/>
      <c r="E275" s="66">
        <f>E276+E278+E280+E282+E284</f>
        <v>7972.799999999999</v>
      </c>
    </row>
    <row r="276" spans="1:5" ht="31.5">
      <c r="A276" s="29" t="s">
        <v>151</v>
      </c>
      <c r="B276" s="51" t="s">
        <v>292</v>
      </c>
      <c r="C276" s="51">
        <v>111</v>
      </c>
      <c r="D276" s="80"/>
      <c r="E276" s="66">
        <f>E277</f>
        <v>5133.099999999999</v>
      </c>
    </row>
    <row r="277" spans="1:5" ht="15.75">
      <c r="A277" s="29" t="s">
        <v>1</v>
      </c>
      <c r="B277" s="51" t="s">
        <v>292</v>
      </c>
      <c r="C277" s="51">
        <v>111</v>
      </c>
      <c r="D277" s="80" t="s">
        <v>27</v>
      </c>
      <c r="E277" s="66">
        <f>4515.9+617.2</f>
        <v>5133.099999999999</v>
      </c>
    </row>
    <row r="278" spans="1:5" ht="15.75">
      <c r="A278" s="2" t="s">
        <v>152</v>
      </c>
      <c r="B278" s="51"/>
      <c r="C278" s="51"/>
      <c r="D278" s="80"/>
      <c r="E278" s="66">
        <f>E279</f>
        <v>8</v>
      </c>
    </row>
    <row r="279" spans="1:5" ht="15.75">
      <c r="A279" s="29" t="s">
        <v>1</v>
      </c>
      <c r="B279" s="51" t="s">
        <v>292</v>
      </c>
      <c r="C279" s="51">
        <v>112</v>
      </c>
      <c r="D279" s="80" t="s">
        <v>27</v>
      </c>
      <c r="E279" s="66">
        <v>8</v>
      </c>
    </row>
    <row r="280" spans="1:5" ht="31.5">
      <c r="A280" s="29" t="s">
        <v>125</v>
      </c>
      <c r="B280" s="51" t="s">
        <v>292</v>
      </c>
      <c r="C280" s="51">
        <v>242</v>
      </c>
      <c r="D280" s="80"/>
      <c r="E280" s="66">
        <f>E281</f>
        <v>1159.3</v>
      </c>
    </row>
    <row r="281" spans="1:5" ht="15.75">
      <c r="A281" s="29" t="s">
        <v>1</v>
      </c>
      <c r="B281" s="51" t="s">
        <v>292</v>
      </c>
      <c r="C281" s="51">
        <v>242</v>
      </c>
      <c r="D281" s="80" t="s">
        <v>27</v>
      </c>
      <c r="E281" s="66">
        <v>1159.3</v>
      </c>
    </row>
    <row r="282" spans="1:5" ht="31.5">
      <c r="A282" s="29" t="s">
        <v>126</v>
      </c>
      <c r="B282" s="51" t="s">
        <v>292</v>
      </c>
      <c r="C282" s="51">
        <v>244</v>
      </c>
      <c r="D282" s="80"/>
      <c r="E282" s="66">
        <f>E283</f>
        <v>1670.4</v>
      </c>
    </row>
    <row r="283" spans="1:5" ht="15.75">
      <c r="A283" s="29" t="s">
        <v>1</v>
      </c>
      <c r="B283" s="51" t="s">
        <v>292</v>
      </c>
      <c r="C283" s="51">
        <v>244</v>
      </c>
      <c r="D283" s="80" t="s">
        <v>27</v>
      </c>
      <c r="E283" s="66">
        <f>1621.4+109-60</f>
        <v>1670.4</v>
      </c>
    </row>
    <row r="284" spans="1:5" ht="15.75">
      <c r="A284" s="29" t="s">
        <v>127</v>
      </c>
      <c r="B284" s="51"/>
      <c r="C284" s="51">
        <v>852</v>
      </c>
      <c r="D284" s="80"/>
      <c r="E284" s="66">
        <f>E285</f>
        <v>2</v>
      </c>
    </row>
    <row r="285" spans="1:5" ht="15.75">
      <c r="A285" s="29" t="s">
        <v>1</v>
      </c>
      <c r="B285" s="51" t="s">
        <v>292</v>
      </c>
      <c r="C285" s="51">
        <v>852</v>
      </c>
      <c r="D285" s="80" t="s">
        <v>27</v>
      </c>
      <c r="E285" s="66">
        <v>2</v>
      </c>
    </row>
    <row r="286" spans="1:5" ht="63">
      <c r="A286" s="29" t="s">
        <v>293</v>
      </c>
      <c r="B286" s="51" t="s">
        <v>294</v>
      </c>
      <c r="C286" s="51"/>
      <c r="D286" s="80"/>
      <c r="E286" s="66">
        <f>E287</f>
        <v>500</v>
      </c>
    </row>
    <row r="287" spans="1:5" ht="15.75">
      <c r="A287" s="29" t="s">
        <v>295</v>
      </c>
      <c r="B287" s="51" t="s">
        <v>294</v>
      </c>
      <c r="C287" s="51">
        <v>870</v>
      </c>
      <c r="D287" s="80"/>
      <c r="E287" s="66">
        <f>E288</f>
        <v>500</v>
      </c>
    </row>
    <row r="288" spans="1:5" ht="15.75">
      <c r="A288" s="29" t="s">
        <v>22</v>
      </c>
      <c r="B288" s="51" t="s">
        <v>294</v>
      </c>
      <c r="C288" s="51">
        <v>870</v>
      </c>
      <c r="D288" s="80" t="s">
        <v>10</v>
      </c>
      <c r="E288" s="66">
        <v>500</v>
      </c>
    </row>
    <row r="289" spans="1:5" ht="63">
      <c r="A289" s="29" t="s">
        <v>296</v>
      </c>
      <c r="B289" s="51" t="s">
        <v>297</v>
      </c>
      <c r="C289" s="51"/>
      <c r="D289" s="80"/>
      <c r="E289" s="66">
        <f>E290</f>
        <v>100</v>
      </c>
    </row>
    <row r="290" spans="1:5" ht="15.75">
      <c r="A290" s="29" t="s">
        <v>127</v>
      </c>
      <c r="B290" s="51" t="s">
        <v>297</v>
      </c>
      <c r="C290" s="51">
        <v>852</v>
      </c>
      <c r="D290" s="80"/>
      <c r="E290" s="66">
        <f>E291</f>
        <v>100</v>
      </c>
    </row>
    <row r="291" spans="1:5" ht="15.75">
      <c r="A291" s="29" t="s">
        <v>1</v>
      </c>
      <c r="B291" s="51" t="s">
        <v>297</v>
      </c>
      <c r="C291" s="51">
        <v>852</v>
      </c>
      <c r="D291" s="80" t="s">
        <v>27</v>
      </c>
      <c r="E291" s="66">
        <v>100</v>
      </c>
    </row>
    <row r="292" spans="1:5" ht="78.75">
      <c r="A292" s="29" t="s">
        <v>298</v>
      </c>
      <c r="B292" s="51" t="s">
        <v>299</v>
      </c>
      <c r="C292" s="51"/>
      <c r="D292" s="80"/>
      <c r="E292" s="66">
        <f>E293+E295+E297</f>
        <v>8008.5</v>
      </c>
    </row>
    <row r="293" spans="1:5" ht="31.5">
      <c r="A293" s="29" t="s">
        <v>126</v>
      </c>
      <c r="B293" s="51" t="s">
        <v>299</v>
      </c>
      <c r="C293" s="51">
        <v>244</v>
      </c>
      <c r="D293" s="80"/>
      <c r="E293" s="66">
        <f>E294</f>
        <v>5918.4</v>
      </c>
    </row>
    <row r="294" spans="1:5" ht="15.75">
      <c r="A294" s="29" t="s">
        <v>1</v>
      </c>
      <c r="B294" s="51" t="s">
        <v>299</v>
      </c>
      <c r="C294" s="51">
        <v>244</v>
      </c>
      <c r="D294" s="80" t="s">
        <v>27</v>
      </c>
      <c r="E294" s="66">
        <f>5000+918.4</f>
        <v>5918.4</v>
      </c>
    </row>
    <row r="295" spans="1:5" ht="94.5">
      <c r="A295" s="29" t="s">
        <v>414</v>
      </c>
      <c r="B295" s="51" t="s">
        <v>299</v>
      </c>
      <c r="C295" s="51">
        <v>831</v>
      </c>
      <c r="D295" s="80"/>
      <c r="E295" s="66">
        <f>E296</f>
        <v>2088.1</v>
      </c>
    </row>
    <row r="296" spans="1:5" ht="15.75">
      <c r="A296" s="29" t="s">
        <v>1</v>
      </c>
      <c r="B296" s="51" t="s">
        <v>299</v>
      </c>
      <c r="C296" s="51">
        <v>831</v>
      </c>
      <c r="D296" s="80" t="s">
        <v>27</v>
      </c>
      <c r="E296" s="66">
        <v>2088.1</v>
      </c>
    </row>
    <row r="297" spans="1:5" ht="15.75">
      <c r="A297" s="29" t="s">
        <v>415</v>
      </c>
      <c r="B297" s="51" t="s">
        <v>299</v>
      </c>
      <c r="C297" s="51">
        <v>852</v>
      </c>
      <c r="D297" s="80"/>
      <c r="E297" s="66">
        <f>E298</f>
        <v>2</v>
      </c>
    </row>
    <row r="298" spans="1:5" ht="15.75">
      <c r="A298" s="29" t="s">
        <v>1</v>
      </c>
      <c r="B298" s="51" t="s">
        <v>299</v>
      </c>
      <c r="C298" s="51">
        <v>852</v>
      </c>
      <c r="D298" s="80" t="s">
        <v>27</v>
      </c>
      <c r="E298" s="66">
        <v>2</v>
      </c>
    </row>
    <row r="299" spans="1:5" ht="63">
      <c r="A299" s="29" t="s">
        <v>300</v>
      </c>
      <c r="B299" s="51" t="s">
        <v>301</v>
      </c>
      <c r="C299" s="51"/>
      <c r="D299" s="80"/>
      <c r="E299" s="66">
        <f>E300</f>
        <v>22</v>
      </c>
    </row>
    <row r="300" spans="1:5" ht="15.75">
      <c r="A300" s="29" t="s">
        <v>127</v>
      </c>
      <c r="B300" s="51" t="s">
        <v>301</v>
      </c>
      <c r="C300" s="51">
        <v>852</v>
      </c>
      <c r="D300" s="80"/>
      <c r="E300" s="66">
        <f>E301</f>
        <v>22</v>
      </c>
    </row>
    <row r="301" spans="1:5" ht="15.75">
      <c r="A301" s="29" t="s">
        <v>1</v>
      </c>
      <c r="B301" s="85" t="s">
        <v>301</v>
      </c>
      <c r="C301" s="51">
        <v>852</v>
      </c>
      <c r="D301" s="80" t="s">
        <v>27</v>
      </c>
      <c r="E301" s="66">
        <v>22</v>
      </c>
    </row>
    <row r="302" spans="1:5" ht="78.75">
      <c r="A302" s="29" t="s">
        <v>302</v>
      </c>
      <c r="B302" s="51" t="s">
        <v>303</v>
      </c>
      <c r="C302" s="51"/>
      <c r="D302" s="80"/>
      <c r="E302" s="66">
        <f>E303</f>
        <v>2360.7999999999997</v>
      </c>
    </row>
    <row r="303" spans="1:5" ht="31.5">
      <c r="A303" s="29" t="s">
        <v>126</v>
      </c>
      <c r="B303" s="51" t="s">
        <v>303</v>
      </c>
      <c r="C303" s="51">
        <v>244</v>
      </c>
      <c r="D303" s="80"/>
      <c r="E303" s="66">
        <f>E304</f>
        <v>2360.7999999999997</v>
      </c>
    </row>
    <row r="304" spans="1:5" ht="15.75">
      <c r="A304" s="29" t="s">
        <v>1</v>
      </c>
      <c r="B304" s="51" t="s">
        <v>303</v>
      </c>
      <c r="C304" s="51">
        <v>244</v>
      </c>
      <c r="D304" s="80" t="s">
        <v>27</v>
      </c>
      <c r="E304" s="66">
        <f>2267.6+93.2</f>
        <v>2360.7999999999997</v>
      </c>
    </row>
    <row r="305" spans="1:5" ht="63">
      <c r="A305" s="29" t="s">
        <v>304</v>
      </c>
      <c r="B305" s="51" t="s">
        <v>305</v>
      </c>
      <c r="C305" s="51"/>
      <c r="D305" s="80"/>
      <c r="E305" s="66">
        <f>E306</f>
        <v>47.2</v>
      </c>
    </row>
    <row r="306" spans="1:5" ht="15.75">
      <c r="A306" s="29" t="s">
        <v>161</v>
      </c>
      <c r="B306" s="51" t="s">
        <v>305</v>
      </c>
      <c r="C306" s="51">
        <v>350</v>
      </c>
      <c r="D306" s="80"/>
      <c r="E306" s="66">
        <f>E307</f>
        <v>47.2</v>
      </c>
    </row>
    <row r="307" spans="1:5" ht="15.75">
      <c r="A307" s="29" t="s">
        <v>1</v>
      </c>
      <c r="B307" s="51" t="s">
        <v>305</v>
      </c>
      <c r="C307" s="51">
        <v>350</v>
      </c>
      <c r="D307" s="80" t="s">
        <v>27</v>
      </c>
      <c r="E307" s="66">
        <f>47.2</f>
        <v>47.2</v>
      </c>
    </row>
    <row r="308" spans="1:5" ht="63">
      <c r="A308" s="29" t="s">
        <v>306</v>
      </c>
      <c r="B308" s="51" t="s">
        <v>307</v>
      </c>
      <c r="C308" s="51"/>
      <c r="D308" s="80"/>
      <c r="E308" s="66">
        <f>E309</f>
        <v>228.8</v>
      </c>
    </row>
    <row r="309" spans="1:5" ht="31.5">
      <c r="A309" s="29" t="s">
        <v>126</v>
      </c>
      <c r="B309" s="51" t="s">
        <v>307</v>
      </c>
      <c r="C309" s="51">
        <v>244</v>
      </c>
      <c r="D309" s="80"/>
      <c r="E309" s="66">
        <f>E310</f>
        <v>228.8</v>
      </c>
    </row>
    <row r="310" spans="1:5" ht="15.75">
      <c r="A310" s="29" t="s">
        <v>1</v>
      </c>
      <c r="B310" s="51" t="s">
        <v>307</v>
      </c>
      <c r="C310" s="51">
        <v>244</v>
      </c>
      <c r="D310" s="80" t="s">
        <v>27</v>
      </c>
      <c r="E310" s="66">
        <v>228.8</v>
      </c>
    </row>
    <row r="311" spans="1:5" ht="94.5">
      <c r="A311" s="29" t="s">
        <v>308</v>
      </c>
      <c r="B311" s="51" t="s">
        <v>309</v>
      </c>
      <c r="C311" s="51"/>
      <c r="D311" s="80"/>
      <c r="E311" s="66">
        <f>E312</f>
        <v>20</v>
      </c>
    </row>
    <row r="312" spans="1:5" ht="31.5">
      <c r="A312" s="29" t="s">
        <v>126</v>
      </c>
      <c r="B312" s="51" t="s">
        <v>309</v>
      </c>
      <c r="C312" s="51">
        <v>244</v>
      </c>
      <c r="D312" s="80"/>
      <c r="E312" s="66">
        <f>E313</f>
        <v>20</v>
      </c>
    </row>
    <row r="313" spans="1:5" ht="15.75">
      <c r="A313" s="9" t="s">
        <v>24</v>
      </c>
      <c r="B313" s="51" t="s">
        <v>309</v>
      </c>
      <c r="C313" s="51">
        <v>244</v>
      </c>
      <c r="D313" s="80" t="s">
        <v>12</v>
      </c>
      <c r="E313" s="66">
        <v>20</v>
      </c>
    </row>
    <row r="314" spans="1:5" ht="63">
      <c r="A314" s="29" t="s">
        <v>310</v>
      </c>
      <c r="B314" s="51" t="s">
        <v>311</v>
      </c>
      <c r="C314" s="51"/>
      <c r="D314" s="80"/>
      <c r="E314" s="66">
        <f>E315</f>
        <v>802</v>
      </c>
    </row>
    <row r="315" spans="1:5" ht="31.5">
      <c r="A315" s="29" t="s">
        <v>126</v>
      </c>
      <c r="B315" s="51" t="s">
        <v>311</v>
      </c>
      <c r="C315" s="51">
        <v>244</v>
      </c>
      <c r="D315" s="80"/>
      <c r="E315" s="66">
        <f>E316</f>
        <v>802</v>
      </c>
    </row>
    <row r="316" spans="1:5" ht="15.75">
      <c r="A316" s="29" t="s">
        <v>2</v>
      </c>
      <c r="B316" s="51" t="s">
        <v>311</v>
      </c>
      <c r="C316" s="51">
        <v>244</v>
      </c>
      <c r="D316" s="80" t="s">
        <v>13</v>
      </c>
      <c r="E316" s="66">
        <f>500+302</f>
        <v>802</v>
      </c>
    </row>
    <row r="317" spans="1:5" ht="63">
      <c r="A317" s="29" t="s">
        <v>312</v>
      </c>
      <c r="B317" s="51" t="s">
        <v>313</v>
      </c>
      <c r="C317" s="51"/>
      <c r="D317" s="80"/>
      <c r="E317" s="66">
        <f>E318</f>
        <v>4902.699999999999</v>
      </c>
    </row>
    <row r="318" spans="1:5" ht="31.5">
      <c r="A318" s="29" t="s">
        <v>126</v>
      </c>
      <c r="B318" s="51" t="s">
        <v>313</v>
      </c>
      <c r="C318" s="51">
        <v>244</v>
      </c>
      <c r="D318" s="80"/>
      <c r="E318" s="66">
        <f>E319</f>
        <v>4902.699999999999</v>
      </c>
    </row>
    <row r="319" spans="1:5" ht="15.75">
      <c r="A319" s="29" t="s">
        <v>2</v>
      </c>
      <c r="B319" s="51" t="s">
        <v>313</v>
      </c>
      <c r="C319" s="51">
        <v>244</v>
      </c>
      <c r="D319" s="80" t="s">
        <v>13</v>
      </c>
      <c r="E319" s="66">
        <f>3017.7+1190.1+694.9</f>
        <v>4902.699999999999</v>
      </c>
    </row>
    <row r="320" spans="1:5" ht="63">
      <c r="A320" s="29" t="s">
        <v>314</v>
      </c>
      <c r="B320" s="51" t="s">
        <v>133</v>
      </c>
      <c r="C320" s="51"/>
      <c r="D320" s="80"/>
      <c r="E320" s="66">
        <f>E321</f>
        <v>64</v>
      </c>
    </row>
    <row r="321" spans="1:5" ht="31.5">
      <c r="A321" s="2" t="s">
        <v>315</v>
      </c>
      <c r="B321" s="51" t="s">
        <v>133</v>
      </c>
      <c r="C321" s="51">
        <v>321</v>
      </c>
      <c r="D321" s="80"/>
      <c r="E321" s="66">
        <f>E322</f>
        <v>64</v>
      </c>
    </row>
    <row r="322" spans="1:5" ht="15.75">
      <c r="A322" s="2" t="s">
        <v>7</v>
      </c>
      <c r="B322" s="51" t="s">
        <v>133</v>
      </c>
      <c r="C322" s="51">
        <v>321</v>
      </c>
      <c r="D322" s="80" t="s">
        <v>321</v>
      </c>
      <c r="E322" s="66">
        <v>64</v>
      </c>
    </row>
    <row r="323" spans="1:5" ht="33.75" customHeight="1">
      <c r="A323" s="9" t="s">
        <v>380</v>
      </c>
      <c r="B323" s="51" t="s">
        <v>377</v>
      </c>
      <c r="C323" s="51"/>
      <c r="D323" s="80"/>
      <c r="E323" s="66">
        <f>E324</f>
        <v>10333.9</v>
      </c>
    </row>
    <row r="324" spans="1:5" ht="33.75" customHeight="1">
      <c r="A324" s="9" t="s">
        <v>146</v>
      </c>
      <c r="B324" s="51" t="s">
        <v>377</v>
      </c>
      <c r="C324" s="51">
        <v>411</v>
      </c>
      <c r="D324" s="80"/>
      <c r="E324" s="66">
        <f>E325</f>
        <v>10333.9</v>
      </c>
    </row>
    <row r="325" spans="1:5" ht="15.75">
      <c r="A325" s="9" t="s">
        <v>3</v>
      </c>
      <c r="B325" s="51" t="s">
        <v>377</v>
      </c>
      <c r="C325" s="51">
        <v>411</v>
      </c>
      <c r="D325" s="80" t="s">
        <v>14</v>
      </c>
      <c r="E325" s="66">
        <f>6311.1+828.9+2793.9+400</f>
        <v>10333.9</v>
      </c>
    </row>
    <row r="326" spans="1:5" ht="31.5">
      <c r="A326" s="9" t="s">
        <v>380</v>
      </c>
      <c r="B326" s="51" t="s">
        <v>377</v>
      </c>
      <c r="C326" s="51">
        <v>411</v>
      </c>
      <c r="D326" s="80"/>
      <c r="E326" s="66">
        <f>E327</f>
        <v>3500</v>
      </c>
    </row>
    <row r="327" spans="1:5" ht="31.5">
      <c r="A327" s="9" t="s">
        <v>146</v>
      </c>
      <c r="B327" s="51" t="s">
        <v>377</v>
      </c>
      <c r="C327" s="51">
        <v>411</v>
      </c>
      <c r="D327" s="80"/>
      <c r="E327" s="66">
        <f>E328</f>
        <v>3500</v>
      </c>
    </row>
    <row r="328" spans="1:5" ht="15.75">
      <c r="A328" s="38" t="s">
        <v>4</v>
      </c>
      <c r="B328" s="51" t="s">
        <v>377</v>
      </c>
      <c r="C328" s="51">
        <v>411</v>
      </c>
      <c r="D328" s="80" t="s">
        <v>15</v>
      </c>
      <c r="E328" s="66">
        <f>3900-400</f>
        <v>3500</v>
      </c>
    </row>
    <row r="329" spans="1:5" ht="47.25">
      <c r="A329" s="9" t="s">
        <v>399</v>
      </c>
      <c r="B329" s="51" t="s">
        <v>400</v>
      </c>
      <c r="C329" s="51"/>
      <c r="D329" s="80"/>
      <c r="E329" s="66">
        <f>E330</f>
        <v>1500</v>
      </c>
    </row>
    <row r="330" spans="1:5" ht="31.5">
      <c r="A330" s="9" t="s">
        <v>149</v>
      </c>
      <c r="B330" s="51" t="s">
        <v>400</v>
      </c>
      <c r="C330" s="51">
        <v>810</v>
      </c>
      <c r="D330" s="80"/>
      <c r="E330" s="66">
        <f>E331</f>
        <v>1500</v>
      </c>
    </row>
    <row r="331" spans="1:5" ht="15.75">
      <c r="A331" s="38" t="s">
        <v>4</v>
      </c>
      <c r="B331" s="51" t="s">
        <v>400</v>
      </c>
      <c r="C331" s="51">
        <v>810</v>
      </c>
      <c r="D331" s="80" t="s">
        <v>15</v>
      </c>
      <c r="E331" s="66">
        <v>1500</v>
      </c>
    </row>
    <row r="332" spans="1:5" ht="15.75">
      <c r="A332" s="9" t="s">
        <v>379</v>
      </c>
      <c r="B332" s="51" t="s">
        <v>382</v>
      </c>
      <c r="C332" s="51"/>
      <c r="D332" s="80"/>
      <c r="E332" s="66">
        <f>E333</f>
        <v>4750</v>
      </c>
    </row>
    <row r="333" spans="1:5" ht="31.5">
      <c r="A333" s="9" t="s">
        <v>378</v>
      </c>
      <c r="B333" s="51" t="s">
        <v>382</v>
      </c>
      <c r="C333" s="51">
        <v>630</v>
      </c>
      <c r="D333" s="80"/>
      <c r="E333" s="66">
        <f>E334</f>
        <v>4750</v>
      </c>
    </row>
    <row r="334" spans="1:5" ht="15.75">
      <c r="A334" s="135" t="s">
        <v>28</v>
      </c>
      <c r="B334" s="51" t="s">
        <v>382</v>
      </c>
      <c r="C334" s="51">
        <v>630</v>
      </c>
      <c r="D334" s="80" t="s">
        <v>29</v>
      </c>
      <c r="E334" s="66">
        <v>4750</v>
      </c>
    </row>
    <row r="335" spans="1:5" ht="15.75">
      <c r="A335" s="9" t="s">
        <v>381</v>
      </c>
      <c r="B335" s="51" t="s">
        <v>383</v>
      </c>
      <c r="C335" s="51"/>
      <c r="D335" s="80"/>
      <c r="E335" s="66">
        <f>E336+E338</f>
        <v>4071.7999999999997</v>
      </c>
    </row>
    <row r="336" spans="1:5" ht="31.5">
      <c r="A336" s="9" t="s">
        <v>149</v>
      </c>
      <c r="B336" s="51" t="s">
        <v>383</v>
      </c>
      <c r="C336" s="51">
        <v>810</v>
      </c>
      <c r="D336" s="80"/>
      <c r="E336" s="66">
        <f>E337</f>
        <v>3331.7</v>
      </c>
    </row>
    <row r="337" spans="1:5" ht="15.75">
      <c r="A337" s="38" t="s">
        <v>4</v>
      </c>
      <c r="B337" s="51" t="s">
        <v>383</v>
      </c>
      <c r="C337" s="51">
        <v>810</v>
      </c>
      <c r="D337" s="80" t="s">
        <v>15</v>
      </c>
      <c r="E337" s="66">
        <f>16030-3895.1-3023.5-5779.7</f>
        <v>3331.7</v>
      </c>
    </row>
    <row r="338" spans="1:5" ht="31.5">
      <c r="A338" s="29" t="s">
        <v>126</v>
      </c>
      <c r="B338" s="51" t="s">
        <v>383</v>
      </c>
      <c r="C338" s="51">
        <v>244</v>
      </c>
      <c r="D338" s="80"/>
      <c r="E338" s="66">
        <f>E339</f>
        <v>740.1</v>
      </c>
    </row>
    <row r="339" spans="1:6" ht="15.75">
      <c r="A339" s="38" t="s">
        <v>4</v>
      </c>
      <c r="B339" s="51" t="s">
        <v>383</v>
      </c>
      <c r="C339" s="51">
        <v>244</v>
      </c>
      <c r="D339" s="80" t="s">
        <v>15</v>
      </c>
      <c r="E339" s="66">
        <f>703.3+36.7+0.1</f>
        <v>740.1</v>
      </c>
      <c r="F339" s="137"/>
    </row>
    <row r="340" spans="1:5" s="131" customFormat="1" ht="15.75">
      <c r="A340" s="9" t="s">
        <v>391</v>
      </c>
      <c r="B340" s="51" t="s">
        <v>392</v>
      </c>
      <c r="C340" s="51"/>
      <c r="D340" s="80"/>
      <c r="E340" s="66">
        <f>E341</f>
        <v>373.90000000000003</v>
      </c>
    </row>
    <row r="341" spans="1:5" s="131" customFormat="1" ht="31.5">
      <c r="A341" s="29" t="s">
        <v>126</v>
      </c>
      <c r="B341" s="51" t="s">
        <v>392</v>
      </c>
      <c r="C341" s="51">
        <v>244</v>
      </c>
      <c r="D341" s="80"/>
      <c r="E341" s="66">
        <f>E342</f>
        <v>373.90000000000003</v>
      </c>
    </row>
    <row r="342" spans="1:5" s="131" customFormat="1" ht="15.75">
      <c r="A342" s="29" t="s">
        <v>5</v>
      </c>
      <c r="B342" s="51" t="s">
        <v>392</v>
      </c>
      <c r="C342" s="51">
        <v>244</v>
      </c>
      <c r="D342" s="80" t="s">
        <v>16</v>
      </c>
      <c r="E342" s="66">
        <f>170+120.8+30+38.1+15</f>
        <v>373.90000000000003</v>
      </c>
    </row>
    <row r="343" spans="1:5" s="131" customFormat="1" ht="15.75">
      <c r="A343" s="9" t="s">
        <v>401</v>
      </c>
      <c r="B343" s="51" t="s">
        <v>402</v>
      </c>
      <c r="C343" s="51"/>
      <c r="D343" s="80"/>
      <c r="E343" s="66">
        <f>E344</f>
        <v>101.2</v>
      </c>
    </row>
    <row r="344" spans="1:5" s="131" customFormat="1" ht="31.5">
      <c r="A344" s="29" t="s">
        <v>126</v>
      </c>
      <c r="B344" s="51" t="s">
        <v>402</v>
      </c>
      <c r="C344" s="51">
        <v>244</v>
      </c>
      <c r="D344" s="80"/>
      <c r="E344" s="66">
        <f>E345</f>
        <v>101.2</v>
      </c>
    </row>
    <row r="345" spans="1:5" s="131" customFormat="1" ht="15.75">
      <c r="A345" s="29" t="s">
        <v>5</v>
      </c>
      <c r="B345" s="51" t="s">
        <v>402</v>
      </c>
      <c r="C345" s="51">
        <v>244</v>
      </c>
      <c r="D345" s="80" t="s">
        <v>16</v>
      </c>
      <c r="E345" s="66">
        <f>86.2+15</f>
        <v>101.2</v>
      </c>
    </row>
    <row r="346" spans="1:5" ht="15.75">
      <c r="A346" s="29" t="s">
        <v>393</v>
      </c>
      <c r="B346" s="51" t="s">
        <v>394</v>
      </c>
      <c r="C346" s="51"/>
      <c r="D346" s="80"/>
      <c r="E346" s="66">
        <f>E347</f>
        <v>367.5</v>
      </c>
    </row>
    <row r="347" spans="1:5" ht="31.5">
      <c r="A347" s="29" t="s">
        <v>126</v>
      </c>
      <c r="B347" s="51" t="s">
        <v>394</v>
      </c>
      <c r="C347" s="51">
        <v>244</v>
      </c>
      <c r="D347" s="80"/>
      <c r="E347" s="66">
        <f>E348</f>
        <v>367.5</v>
      </c>
    </row>
    <row r="348" spans="1:5" ht="15.75">
      <c r="A348" s="29" t="s">
        <v>1</v>
      </c>
      <c r="B348" s="51" t="s">
        <v>394</v>
      </c>
      <c r="C348" s="51">
        <v>244</v>
      </c>
      <c r="D348" s="80" t="s">
        <v>27</v>
      </c>
      <c r="E348" s="66">
        <f>200.6+166.9</f>
        <v>367.5</v>
      </c>
    </row>
    <row r="349" spans="1:5" ht="15.75">
      <c r="A349" s="29" t="s">
        <v>395</v>
      </c>
      <c r="B349" s="51" t="s">
        <v>396</v>
      </c>
      <c r="C349" s="51"/>
      <c r="D349" s="80"/>
      <c r="E349" s="66">
        <f>E350</f>
        <v>185.3</v>
      </c>
    </row>
    <row r="350" spans="1:5" ht="31.5">
      <c r="A350" s="29" t="s">
        <v>126</v>
      </c>
      <c r="B350" s="51" t="s">
        <v>396</v>
      </c>
      <c r="C350" s="51">
        <v>244</v>
      </c>
      <c r="D350" s="80"/>
      <c r="E350" s="66">
        <f>E351</f>
        <v>185.3</v>
      </c>
    </row>
    <row r="351" spans="1:5" ht="15.75">
      <c r="A351" s="9" t="s">
        <v>62</v>
      </c>
      <c r="B351" s="51" t="s">
        <v>396</v>
      </c>
      <c r="C351" s="51">
        <v>244</v>
      </c>
      <c r="D351" s="80" t="s">
        <v>63</v>
      </c>
      <c r="E351" s="66">
        <v>185.3</v>
      </c>
    </row>
    <row r="352" spans="1:5" ht="15.75">
      <c r="A352" s="29" t="s">
        <v>397</v>
      </c>
      <c r="B352" s="51" t="s">
        <v>398</v>
      </c>
      <c r="C352" s="51"/>
      <c r="D352" s="80"/>
      <c r="E352" s="66">
        <f>E353</f>
        <v>16</v>
      </c>
    </row>
    <row r="353" spans="1:5" ht="31.5">
      <c r="A353" s="29" t="s">
        <v>126</v>
      </c>
      <c r="B353" s="51" t="s">
        <v>398</v>
      </c>
      <c r="C353" s="51">
        <v>244</v>
      </c>
      <c r="D353" s="80"/>
      <c r="E353" s="66">
        <f>E354</f>
        <v>16</v>
      </c>
    </row>
    <row r="354" spans="1:5" ht="15.75">
      <c r="A354" s="38" t="s">
        <v>25</v>
      </c>
      <c r="B354" s="51" t="s">
        <v>398</v>
      </c>
      <c r="C354" s="51">
        <v>244</v>
      </c>
      <c r="D354" s="80" t="s">
        <v>17</v>
      </c>
      <c r="E354" s="66">
        <v>16</v>
      </c>
    </row>
    <row r="355" spans="1:5" ht="94.5">
      <c r="A355" s="33" t="s">
        <v>132</v>
      </c>
      <c r="B355" s="51" t="s">
        <v>322</v>
      </c>
      <c r="C355" s="51"/>
      <c r="D355" s="80"/>
      <c r="E355" s="66">
        <f>E356</f>
        <v>48.4</v>
      </c>
    </row>
    <row r="356" spans="1:5" ht="15.75">
      <c r="A356" s="2" t="s">
        <v>30</v>
      </c>
      <c r="B356" s="51" t="s">
        <v>322</v>
      </c>
      <c r="C356" s="51">
        <v>540</v>
      </c>
      <c r="D356" s="80"/>
      <c r="E356" s="66">
        <f>E357</f>
        <v>48.4</v>
      </c>
    </row>
    <row r="357" spans="1:5" ht="47.25">
      <c r="A357" s="29" t="s">
        <v>0</v>
      </c>
      <c r="B357" s="51" t="s">
        <v>322</v>
      </c>
      <c r="C357" s="51">
        <v>540</v>
      </c>
      <c r="D357" s="80" t="s">
        <v>8</v>
      </c>
      <c r="E357" s="66">
        <v>48.4</v>
      </c>
    </row>
    <row r="358" spans="1:5" ht="63">
      <c r="A358" s="2" t="s">
        <v>316</v>
      </c>
      <c r="B358" s="51" t="s">
        <v>317</v>
      </c>
      <c r="C358" s="51"/>
      <c r="D358" s="80"/>
      <c r="E358" s="66">
        <f>E359</f>
        <v>1657.6</v>
      </c>
    </row>
    <row r="359" spans="1:5" ht="15.75">
      <c r="A359" s="2" t="s">
        <v>319</v>
      </c>
      <c r="B359" s="51" t="s">
        <v>317</v>
      </c>
      <c r="C359" s="51">
        <v>520</v>
      </c>
      <c r="D359" s="80"/>
      <c r="E359" s="66">
        <f>E360</f>
        <v>1657.6</v>
      </c>
    </row>
    <row r="360" spans="1:5" ht="15.75">
      <c r="A360" s="2" t="s">
        <v>318</v>
      </c>
      <c r="B360" s="51" t="s">
        <v>317</v>
      </c>
      <c r="C360" s="51">
        <v>520</v>
      </c>
      <c r="D360" s="80" t="s">
        <v>323</v>
      </c>
      <c r="E360" s="66">
        <v>1657.6</v>
      </c>
    </row>
    <row r="361" spans="1:5" ht="15.75">
      <c r="A361" s="53" t="s">
        <v>320</v>
      </c>
      <c r="B361" s="23"/>
      <c r="C361" s="23"/>
      <c r="D361" s="67"/>
      <c r="E361" s="55">
        <f>E10+E35+E130+E184+E199+E213+E217+E264</f>
        <v>136546.05</v>
      </c>
    </row>
  </sheetData>
  <sheetProtection/>
  <autoFilter ref="A9:E361"/>
  <mergeCells count="6">
    <mergeCell ref="A7:E7"/>
    <mergeCell ref="A1:E1"/>
    <mergeCell ref="A2:E2"/>
    <mergeCell ref="A3:E3"/>
    <mergeCell ref="A5:E5"/>
    <mergeCell ref="B4:E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9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73.125" style="0" customWidth="1"/>
    <col min="3" max="3" width="5.875" style="0" customWidth="1"/>
    <col min="4" max="4" width="7.25390625" style="0" customWidth="1"/>
    <col min="5" max="5" width="13.00390625" style="0" customWidth="1"/>
    <col min="7" max="7" width="11.875" style="0" customWidth="1"/>
  </cols>
  <sheetData>
    <row r="1" spans="1:7" ht="15.75">
      <c r="A1" s="144" t="s">
        <v>59</v>
      </c>
      <c r="B1" s="144"/>
      <c r="C1" s="144"/>
      <c r="D1" s="144"/>
      <c r="E1" s="144"/>
      <c r="F1" s="144"/>
      <c r="G1" s="144"/>
    </row>
    <row r="2" spans="1:7" ht="13.5" customHeight="1">
      <c r="A2" s="144" t="s">
        <v>19</v>
      </c>
      <c r="B2" s="144"/>
      <c r="C2" s="144"/>
      <c r="D2" s="144"/>
      <c r="E2" s="144"/>
      <c r="F2" s="144"/>
      <c r="G2" s="144"/>
    </row>
    <row r="3" spans="1:7" ht="14.25" customHeight="1">
      <c r="A3" s="144" t="s">
        <v>20</v>
      </c>
      <c r="B3" s="144"/>
      <c r="C3" s="144"/>
      <c r="D3" s="144"/>
      <c r="E3" s="144"/>
      <c r="F3" s="144"/>
      <c r="G3" s="144"/>
    </row>
    <row r="4" spans="1:7" ht="14.25" customHeight="1">
      <c r="A4" s="3"/>
      <c r="B4" s="3"/>
      <c r="C4" s="3"/>
      <c r="D4" s="144" t="s">
        <v>405</v>
      </c>
      <c r="E4" s="144"/>
      <c r="F4" s="144"/>
      <c r="G4" s="144"/>
    </row>
    <row r="5" spans="1:7" ht="13.5" customHeight="1">
      <c r="A5" s="144" t="s">
        <v>417</v>
      </c>
      <c r="B5" s="144"/>
      <c r="C5" s="144"/>
      <c r="D5" s="144"/>
      <c r="E5" s="144"/>
      <c r="F5" s="144"/>
      <c r="G5" s="144"/>
    </row>
    <row r="7" spans="1:8" ht="99.75" customHeight="1">
      <c r="A7" s="147" t="s">
        <v>324</v>
      </c>
      <c r="B7" s="147"/>
      <c r="C7" s="147"/>
      <c r="D7" s="147"/>
      <c r="E7" s="147"/>
      <c r="F7" s="147"/>
      <c r="G7" s="147"/>
      <c r="H7" s="15"/>
    </row>
    <row r="9" spans="1:7" ht="31.5">
      <c r="A9" s="25" t="s">
        <v>31</v>
      </c>
      <c r="B9" s="25" t="s">
        <v>105</v>
      </c>
      <c r="C9" s="25" t="s">
        <v>106</v>
      </c>
      <c r="D9" s="25" t="s">
        <v>107</v>
      </c>
      <c r="E9" s="25" t="s">
        <v>99</v>
      </c>
      <c r="F9" s="25" t="s">
        <v>100</v>
      </c>
      <c r="G9" s="23" t="s">
        <v>102</v>
      </c>
    </row>
    <row r="10" spans="1:7" ht="47.25">
      <c r="A10" s="22" t="s">
        <v>108</v>
      </c>
      <c r="B10" s="26" t="s">
        <v>109</v>
      </c>
      <c r="C10" s="72"/>
      <c r="D10" s="72"/>
      <c r="E10" s="72"/>
      <c r="F10" s="72"/>
      <c r="G10" s="28">
        <f>G11+G26</f>
        <v>2625.7000000000003</v>
      </c>
    </row>
    <row r="11" spans="1:7" ht="18" customHeight="1">
      <c r="A11" s="29" t="s">
        <v>21</v>
      </c>
      <c r="B11" s="30" t="s">
        <v>109</v>
      </c>
      <c r="C11" s="72"/>
      <c r="D11" s="72"/>
      <c r="E11" s="51" t="s">
        <v>110</v>
      </c>
      <c r="F11" s="72"/>
      <c r="G11" s="31">
        <f>G12+G20</f>
        <v>2577.3</v>
      </c>
    </row>
    <row r="12" spans="1:7" ht="31.5">
      <c r="A12" s="32" t="s">
        <v>111</v>
      </c>
      <c r="B12" s="30" t="s">
        <v>109</v>
      </c>
      <c r="C12" s="72"/>
      <c r="D12" s="72"/>
      <c r="E12" s="86" t="s">
        <v>112</v>
      </c>
      <c r="F12" s="72"/>
      <c r="G12" s="31">
        <f>G13+G16</f>
        <v>2417</v>
      </c>
    </row>
    <row r="13" spans="1:7" ht="47.25">
      <c r="A13" s="29" t="s">
        <v>0</v>
      </c>
      <c r="B13" s="30" t="s">
        <v>109</v>
      </c>
      <c r="C13" s="73" t="s">
        <v>113</v>
      </c>
      <c r="D13" s="73" t="s">
        <v>114</v>
      </c>
      <c r="E13" s="86"/>
      <c r="F13" s="72"/>
      <c r="G13" s="31">
        <f>G14</f>
        <v>1251.1000000000001</v>
      </c>
    </row>
    <row r="14" spans="1:7" ht="51" customHeight="1">
      <c r="A14" s="29" t="s">
        <v>115</v>
      </c>
      <c r="B14" s="30" t="s">
        <v>109</v>
      </c>
      <c r="C14" s="73" t="s">
        <v>113</v>
      </c>
      <c r="D14" s="73" t="s">
        <v>114</v>
      </c>
      <c r="E14" s="72" t="s">
        <v>116</v>
      </c>
      <c r="F14" s="72"/>
      <c r="G14" s="31">
        <f>G15</f>
        <v>1251.1000000000001</v>
      </c>
    </row>
    <row r="15" spans="1:7" ht="31.5">
      <c r="A15" s="29" t="s">
        <v>117</v>
      </c>
      <c r="B15" s="30" t="s">
        <v>109</v>
      </c>
      <c r="C15" s="73" t="s">
        <v>113</v>
      </c>
      <c r="D15" s="73" t="s">
        <v>114</v>
      </c>
      <c r="E15" s="72" t="s">
        <v>116</v>
      </c>
      <c r="F15" s="72">
        <v>121</v>
      </c>
      <c r="G15" s="31">
        <f>1119.4+131.8-0.1</f>
        <v>1251.1000000000001</v>
      </c>
    </row>
    <row r="16" spans="1:7" ht="47.25">
      <c r="A16" s="29" t="s">
        <v>0</v>
      </c>
      <c r="B16" s="30" t="s">
        <v>109</v>
      </c>
      <c r="C16" s="73" t="s">
        <v>113</v>
      </c>
      <c r="D16" s="73" t="s">
        <v>114</v>
      </c>
      <c r="E16" s="72"/>
      <c r="F16" s="72"/>
      <c r="G16" s="31">
        <f>G17+G19</f>
        <v>1165.9</v>
      </c>
    </row>
    <row r="17" spans="1:7" ht="47.25">
      <c r="A17" s="29" t="s">
        <v>118</v>
      </c>
      <c r="B17" s="30" t="s">
        <v>109</v>
      </c>
      <c r="C17" s="73" t="s">
        <v>113</v>
      </c>
      <c r="D17" s="73" t="s">
        <v>114</v>
      </c>
      <c r="E17" s="51" t="s">
        <v>119</v>
      </c>
      <c r="F17" s="51"/>
      <c r="G17" s="31">
        <f>G18</f>
        <v>283.9000000000001</v>
      </c>
    </row>
    <row r="18" spans="1:7" ht="31.5">
      <c r="A18" s="29" t="s">
        <v>120</v>
      </c>
      <c r="B18" s="30" t="s">
        <v>109</v>
      </c>
      <c r="C18" s="73" t="s">
        <v>113</v>
      </c>
      <c r="D18" s="73" t="s">
        <v>114</v>
      </c>
      <c r="E18" s="51" t="s">
        <v>119</v>
      </c>
      <c r="F18" s="51">
        <v>122</v>
      </c>
      <c r="G18" s="31">
        <f>1165.9-882</f>
        <v>283.9000000000001</v>
      </c>
    </row>
    <row r="19" spans="1:7" ht="47.25">
      <c r="A19" s="29" t="s">
        <v>0</v>
      </c>
      <c r="B19" s="30" t="s">
        <v>109</v>
      </c>
      <c r="C19" s="73" t="s">
        <v>113</v>
      </c>
      <c r="D19" s="73" t="s">
        <v>114</v>
      </c>
      <c r="E19" s="51" t="s">
        <v>119</v>
      </c>
      <c r="F19" s="51">
        <v>123</v>
      </c>
      <c r="G19" s="31">
        <v>882</v>
      </c>
    </row>
    <row r="20" spans="1:7" ht="31.5">
      <c r="A20" s="32" t="s">
        <v>121</v>
      </c>
      <c r="B20" s="30" t="s">
        <v>109</v>
      </c>
      <c r="C20" s="73" t="s">
        <v>113</v>
      </c>
      <c r="D20" s="73" t="s">
        <v>114</v>
      </c>
      <c r="E20" s="48" t="s">
        <v>122</v>
      </c>
      <c r="F20" s="72"/>
      <c r="G20" s="31">
        <f>G21</f>
        <v>160.29999999999995</v>
      </c>
    </row>
    <row r="21" spans="1:7" ht="47.25">
      <c r="A21" s="29" t="s">
        <v>0</v>
      </c>
      <c r="B21" s="30" t="s">
        <v>109</v>
      </c>
      <c r="C21" s="73" t="s">
        <v>113</v>
      </c>
      <c r="D21" s="73" t="s">
        <v>114</v>
      </c>
      <c r="E21" s="72"/>
      <c r="F21" s="72"/>
      <c r="G21" s="31">
        <f>G22</f>
        <v>160.29999999999995</v>
      </c>
    </row>
    <row r="22" spans="1:7" ht="44.25" customHeight="1">
      <c r="A22" s="29" t="s">
        <v>123</v>
      </c>
      <c r="B22" s="30" t="s">
        <v>109</v>
      </c>
      <c r="C22" s="73" t="s">
        <v>113</v>
      </c>
      <c r="D22" s="73" t="s">
        <v>114</v>
      </c>
      <c r="E22" s="72" t="s">
        <v>124</v>
      </c>
      <c r="F22" s="72"/>
      <c r="G22" s="31">
        <f>G23+G24+G25</f>
        <v>160.29999999999995</v>
      </c>
    </row>
    <row r="23" spans="1:7" ht="31.5">
      <c r="A23" s="29" t="s">
        <v>125</v>
      </c>
      <c r="B23" s="30" t="s">
        <v>109</v>
      </c>
      <c r="C23" s="73" t="s">
        <v>113</v>
      </c>
      <c r="D23" s="73" t="s">
        <v>114</v>
      </c>
      <c r="E23" s="72" t="s">
        <v>124</v>
      </c>
      <c r="F23" s="72">
        <v>242</v>
      </c>
      <c r="G23" s="31">
        <f>75-10</f>
        <v>65</v>
      </c>
    </row>
    <row r="24" spans="1:7" ht="31.5">
      <c r="A24" s="29" t="s">
        <v>126</v>
      </c>
      <c r="B24" s="30" t="s">
        <v>109</v>
      </c>
      <c r="C24" s="73" t="s">
        <v>113</v>
      </c>
      <c r="D24" s="73" t="s">
        <v>114</v>
      </c>
      <c r="E24" s="72" t="s">
        <v>124</v>
      </c>
      <c r="F24" s="72">
        <v>244</v>
      </c>
      <c r="G24" s="31">
        <f>428.9-343.6</f>
        <v>85.29999999999995</v>
      </c>
    </row>
    <row r="25" spans="1:7" ht="15.75">
      <c r="A25" s="29" t="s">
        <v>127</v>
      </c>
      <c r="B25" s="30" t="s">
        <v>109</v>
      </c>
      <c r="C25" s="73" t="s">
        <v>113</v>
      </c>
      <c r="D25" s="73" t="s">
        <v>114</v>
      </c>
      <c r="E25" s="72" t="s">
        <v>124</v>
      </c>
      <c r="F25" s="72">
        <v>852</v>
      </c>
      <c r="G25" s="31">
        <v>10</v>
      </c>
    </row>
    <row r="26" spans="1:7" ht="47.25">
      <c r="A26" s="29" t="s">
        <v>128</v>
      </c>
      <c r="B26" s="30" t="s">
        <v>109</v>
      </c>
      <c r="C26" s="73"/>
      <c r="D26" s="73"/>
      <c r="E26" s="51" t="s">
        <v>129</v>
      </c>
      <c r="F26" s="72"/>
      <c r="G26" s="31">
        <f>G27</f>
        <v>48.4</v>
      </c>
    </row>
    <row r="27" spans="1:7" ht="15.75">
      <c r="A27" s="29" t="s">
        <v>130</v>
      </c>
      <c r="B27" s="30" t="s">
        <v>109</v>
      </c>
      <c r="C27" s="73"/>
      <c r="D27" s="73"/>
      <c r="E27" s="51" t="s">
        <v>131</v>
      </c>
      <c r="F27" s="72"/>
      <c r="G27" s="31">
        <f>G29</f>
        <v>48.4</v>
      </c>
    </row>
    <row r="28" spans="1:7" ht="110.25">
      <c r="A28" s="33" t="s">
        <v>132</v>
      </c>
      <c r="B28" s="30" t="s">
        <v>109</v>
      </c>
      <c r="C28" s="73"/>
      <c r="D28" s="73"/>
      <c r="E28" s="51" t="s">
        <v>133</v>
      </c>
      <c r="F28" s="72"/>
      <c r="G28" s="31">
        <f>G30</f>
        <v>48.4</v>
      </c>
    </row>
    <row r="29" spans="1:7" ht="47.25">
      <c r="A29" s="29" t="s">
        <v>0</v>
      </c>
      <c r="B29" s="30" t="s">
        <v>109</v>
      </c>
      <c r="C29" s="73" t="s">
        <v>113</v>
      </c>
      <c r="D29" s="73" t="s">
        <v>114</v>
      </c>
      <c r="E29" s="51"/>
      <c r="F29" s="72"/>
      <c r="G29" s="31">
        <f>G28</f>
        <v>48.4</v>
      </c>
    </row>
    <row r="30" spans="1:7" ht="18.75" customHeight="1">
      <c r="A30" s="2" t="s">
        <v>30</v>
      </c>
      <c r="B30" s="30" t="s">
        <v>109</v>
      </c>
      <c r="C30" s="73" t="s">
        <v>113</v>
      </c>
      <c r="D30" s="73" t="s">
        <v>114</v>
      </c>
      <c r="E30" s="51" t="s">
        <v>133</v>
      </c>
      <c r="F30" s="72">
        <v>540</v>
      </c>
      <c r="G30" s="31">
        <v>48.4</v>
      </c>
    </row>
    <row r="31" spans="1:7" ht="47.25">
      <c r="A31" s="22" t="s">
        <v>134</v>
      </c>
      <c r="B31" s="26" t="s">
        <v>26</v>
      </c>
      <c r="C31" s="73"/>
      <c r="D31" s="73"/>
      <c r="E31" s="72"/>
      <c r="F31" s="72"/>
      <c r="G31" s="28">
        <f>G32+G58+G132+G169+G183+G195+G199+G225</f>
        <v>133920.34999999998</v>
      </c>
    </row>
    <row r="32" spans="1:7" ht="66.75" customHeight="1">
      <c r="A32" s="33" t="s">
        <v>384</v>
      </c>
      <c r="B32" s="30" t="s">
        <v>26</v>
      </c>
      <c r="C32" s="73"/>
      <c r="D32" s="73"/>
      <c r="E32" s="72" t="s">
        <v>136</v>
      </c>
      <c r="F32" s="72"/>
      <c r="G32" s="31">
        <f>G33+G36+G40+G43+G46+G49+G52+G55</f>
        <v>6939.3</v>
      </c>
    </row>
    <row r="33" spans="1:7" ht="15.75">
      <c r="A33" s="33" t="s">
        <v>2</v>
      </c>
      <c r="B33" s="30" t="s">
        <v>26</v>
      </c>
      <c r="C33" s="73" t="s">
        <v>138</v>
      </c>
      <c r="D33" s="73" t="s">
        <v>139</v>
      </c>
      <c r="E33" s="72"/>
      <c r="F33" s="72"/>
      <c r="G33" s="31">
        <f>G34</f>
        <v>150</v>
      </c>
    </row>
    <row r="34" spans="1:7" ht="31.5">
      <c r="A34" s="33" t="s">
        <v>140</v>
      </c>
      <c r="B34" s="30" t="s">
        <v>26</v>
      </c>
      <c r="C34" s="73" t="s">
        <v>138</v>
      </c>
      <c r="D34" s="73" t="s">
        <v>139</v>
      </c>
      <c r="E34" s="72" t="s">
        <v>385</v>
      </c>
      <c r="F34" s="72"/>
      <c r="G34" s="31">
        <f>G35</f>
        <v>150</v>
      </c>
    </row>
    <row r="35" spans="1:7" ht="31.5">
      <c r="A35" s="33" t="s">
        <v>126</v>
      </c>
      <c r="B35" s="30" t="s">
        <v>26</v>
      </c>
      <c r="C35" s="73" t="s">
        <v>138</v>
      </c>
      <c r="D35" s="73" t="s">
        <v>139</v>
      </c>
      <c r="E35" s="72" t="s">
        <v>385</v>
      </c>
      <c r="F35" s="72">
        <v>244</v>
      </c>
      <c r="G35" s="31">
        <v>150</v>
      </c>
    </row>
    <row r="36" spans="1:7" ht="15.75">
      <c r="A36" s="2" t="s">
        <v>5</v>
      </c>
      <c r="B36" s="30" t="s">
        <v>26</v>
      </c>
      <c r="C36" s="73" t="s">
        <v>141</v>
      </c>
      <c r="D36" s="73" t="s">
        <v>114</v>
      </c>
      <c r="E36" s="72"/>
      <c r="F36" s="72"/>
      <c r="G36" s="31">
        <f>G37</f>
        <v>2922.3</v>
      </c>
    </row>
    <row r="37" spans="1:7" ht="15.75" customHeight="1">
      <c r="A37" s="33" t="s">
        <v>142</v>
      </c>
      <c r="B37" s="30" t="s">
        <v>26</v>
      </c>
      <c r="C37" s="73" t="s">
        <v>141</v>
      </c>
      <c r="D37" s="73" t="s">
        <v>114</v>
      </c>
      <c r="E37" s="72" t="s">
        <v>386</v>
      </c>
      <c r="F37" s="72"/>
      <c r="G37" s="31">
        <f>G38+G39</f>
        <v>2922.3</v>
      </c>
    </row>
    <row r="38" spans="1:7" ht="31.5">
      <c r="A38" s="2" t="s">
        <v>143</v>
      </c>
      <c r="B38" s="30" t="s">
        <v>26</v>
      </c>
      <c r="C38" s="73" t="s">
        <v>141</v>
      </c>
      <c r="D38" s="73" t="s">
        <v>114</v>
      </c>
      <c r="E38" s="72" t="s">
        <v>386</v>
      </c>
      <c r="F38" s="72">
        <v>243</v>
      </c>
      <c r="G38" s="31">
        <v>800</v>
      </c>
    </row>
    <row r="39" spans="1:7" ht="31.5">
      <c r="A39" s="33" t="s">
        <v>126</v>
      </c>
      <c r="B39" s="30" t="s">
        <v>26</v>
      </c>
      <c r="C39" s="73" t="s">
        <v>141</v>
      </c>
      <c r="D39" s="73" t="s">
        <v>114</v>
      </c>
      <c r="E39" s="72" t="s">
        <v>386</v>
      </c>
      <c r="F39" s="72">
        <v>244</v>
      </c>
      <c r="G39" s="31">
        <v>2122.3</v>
      </c>
    </row>
    <row r="40" spans="1:7" ht="15.75">
      <c r="A40" s="33" t="s">
        <v>2</v>
      </c>
      <c r="B40" s="30" t="s">
        <v>26</v>
      </c>
      <c r="C40" s="73" t="s">
        <v>138</v>
      </c>
      <c r="D40" s="73" t="s">
        <v>139</v>
      </c>
      <c r="E40" s="87"/>
      <c r="F40" s="87"/>
      <c r="G40" s="31">
        <f>G41</f>
        <v>2300</v>
      </c>
    </row>
    <row r="41" spans="1:7" ht="31.5">
      <c r="A41" s="33" t="s">
        <v>144</v>
      </c>
      <c r="B41" s="30" t="s">
        <v>26</v>
      </c>
      <c r="C41" s="73" t="s">
        <v>138</v>
      </c>
      <c r="D41" s="73" t="s">
        <v>139</v>
      </c>
      <c r="E41" s="72" t="s">
        <v>387</v>
      </c>
      <c r="F41" s="72"/>
      <c r="G41" s="31">
        <f>G42</f>
        <v>2300</v>
      </c>
    </row>
    <row r="42" spans="1:7" ht="31.5">
      <c r="A42" s="33" t="s">
        <v>126</v>
      </c>
      <c r="B42" s="30" t="s">
        <v>26</v>
      </c>
      <c r="C42" s="73" t="s">
        <v>138</v>
      </c>
      <c r="D42" s="73" t="s">
        <v>139</v>
      </c>
      <c r="E42" s="72" t="s">
        <v>387</v>
      </c>
      <c r="F42" s="72">
        <v>244</v>
      </c>
      <c r="G42" s="31">
        <f>2550+600-850</f>
        <v>2300</v>
      </c>
    </row>
    <row r="43" spans="1:7" ht="15.75">
      <c r="A43" s="33" t="s">
        <v>4</v>
      </c>
      <c r="B43" s="30" t="s">
        <v>26</v>
      </c>
      <c r="C43" s="73" t="s">
        <v>141</v>
      </c>
      <c r="D43" s="73" t="s">
        <v>145</v>
      </c>
      <c r="E43" s="87"/>
      <c r="F43" s="87"/>
      <c r="G43" s="31">
        <f>G44</f>
        <v>0</v>
      </c>
    </row>
    <row r="44" spans="1:7" ht="31.5">
      <c r="A44" s="33" t="s">
        <v>144</v>
      </c>
      <c r="B44" s="30" t="s">
        <v>26</v>
      </c>
      <c r="C44" s="73" t="s">
        <v>141</v>
      </c>
      <c r="D44" s="73" t="s">
        <v>145</v>
      </c>
      <c r="E44" s="72" t="s">
        <v>387</v>
      </c>
      <c r="F44" s="87"/>
      <c r="G44" s="31">
        <f>G45</f>
        <v>0</v>
      </c>
    </row>
    <row r="45" spans="1:7" ht="31.5">
      <c r="A45" s="2" t="s">
        <v>146</v>
      </c>
      <c r="B45" s="30" t="s">
        <v>26</v>
      </c>
      <c r="C45" s="73" t="s">
        <v>141</v>
      </c>
      <c r="D45" s="73" t="s">
        <v>145</v>
      </c>
      <c r="E45" s="72" t="s">
        <v>387</v>
      </c>
      <c r="F45" s="88">
        <v>411</v>
      </c>
      <c r="G45" s="35">
        <v>0</v>
      </c>
    </row>
    <row r="46" spans="1:7" ht="15.75">
      <c r="A46" s="33" t="s">
        <v>4</v>
      </c>
      <c r="B46" s="30" t="s">
        <v>26</v>
      </c>
      <c r="C46" s="73" t="s">
        <v>141</v>
      </c>
      <c r="D46" s="73" t="s">
        <v>145</v>
      </c>
      <c r="E46" s="87"/>
      <c r="F46" s="87"/>
      <c r="G46" s="31">
        <f>G47</f>
        <v>0</v>
      </c>
    </row>
    <row r="47" spans="1:7" ht="31.5">
      <c r="A47" s="33" t="s">
        <v>147</v>
      </c>
      <c r="B47" s="30" t="s">
        <v>26</v>
      </c>
      <c r="C47" s="73" t="s">
        <v>141</v>
      </c>
      <c r="D47" s="73" t="s">
        <v>145</v>
      </c>
      <c r="E47" s="72" t="s">
        <v>388</v>
      </c>
      <c r="F47" s="72"/>
      <c r="G47" s="31">
        <f>G48</f>
        <v>0</v>
      </c>
    </row>
    <row r="48" spans="1:7" ht="31.5">
      <c r="A48" s="2" t="s">
        <v>143</v>
      </c>
      <c r="B48" s="30" t="s">
        <v>26</v>
      </c>
      <c r="C48" s="73" t="s">
        <v>141</v>
      </c>
      <c r="D48" s="73" t="s">
        <v>145</v>
      </c>
      <c r="E48" s="72" t="s">
        <v>388</v>
      </c>
      <c r="F48" s="72">
        <v>243</v>
      </c>
      <c r="G48" s="31">
        <f>1000-1000</f>
        <v>0</v>
      </c>
    </row>
    <row r="49" spans="1:7" ht="15.75">
      <c r="A49" s="2" t="s">
        <v>3</v>
      </c>
      <c r="B49" s="30" t="s">
        <v>26</v>
      </c>
      <c r="C49" s="73" t="s">
        <v>141</v>
      </c>
      <c r="D49" s="73" t="s">
        <v>113</v>
      </c>
      <c r="E49" s="87"/>
      <c r="F49" s="87"/>
      <c r="G49" s="31">
        <f>G50</f>
        <v>0</v>
      </c>
    </row>
    <row r="50" spans="1:7" ht="31.5">
      <c r="A50" s="33" t="s">
        <v>148</v>
      </c>
      <c r="B50" s="30" t="s">
        <v>26</v>
      </c>
      <c r="C50" s="73" t="s">
        <v>141</v>
      </c>
      <c r="D50" s="73" t="s">
        <v>113</v>
      </c>
      <c r="E50" s="72" t="s">
        <v>389</v>
      </c>
      <c r="F50" s="72"/>
      <c r="G50" s="31">
        <f>G51</f>
        <v>0</v>
      </c>
    </row>
    <row r="51" spans="1:7" ht="31.5">
      <c r="A51" s="2" t="s">
        <v>149</v>
      </c>
      <c r="B51" s="30" t="s">
        <v>26</v>
      </c>
      <c r="C51" s="73" t="s">
        <v>141</v>
      </c>
      <c r="D51" s="73" t="s">
        <v>113</v>
      </c>
      <c r="E51" s="72" t="s">
        <v>389</v>
      </c>
      <c r="F51" s="72">
        <v>810</v>
      </c>
      <c r="G51" s="31">
        <f>5024.3-1825.5-3198.8</f>
        <v>0</v>
      </c>
    </row>
    <row r="52" spans="1:7" ht="15.75">
      <c r="A52" s="2" t="s">
        <v>5</v>
      </c>
      <c r="B52" s="30" t="s">
        <v>26</v>
      </c>
      <c r="C52" s="73" t="s">
        <v>141</v>
      </c>
      <c r="D52" s="73" t="s">
        <v>114</v>
      </c>
      <c r="E52" s="87"/>
      <c r="F52" s="87"/>
      <c r="G52" s="31">
        <f>G53</f>
        <v>136.7</v>
      </c>
    </row>
    <row r="53" spans="1:7" ht="31.5">
      <c r="A53" s="33" t="s">
        <v>148</v>
      </c>
      <c r="B53" s="30" t="s">
        <v>26</v>
      </c>
      <c r="C53" s="73" t="s">
        <v>141</v>
      </c>
      <c r="D53" s="73" t="s">
        <v>114</v>
      </c>
      <c r="E53" s="72" t="s">
        <v>389</v>
      </c>
      <c r="F53" s="87"/>
      <c r="G53" s="31">
        <f>G54</f>
        <v>136.7</v>
      </c>
    </row>
    <row r="54" spans="1:7" ht="31.5">
      <c r="A54" s="33" t="s">
        <v>126</v>
      </c>
      <c r="B54" s="30" t="s">
        <v>26</v>
      </c>
      <c r="C54" s="73" t="s">
        <v>141</v>
      </c>
      <c r="D54" s="73" t="s">
        <v>114</v>
      </c>
      <c r="E54" s="72" t="s">
        <v>389</v>
      </c>
      <c r="F54" s="72">
        <v>244</v>
      </c>
      <c r="G54" s="31">
        <v>136.7</v>
      </c>
    </row>
    <row r="55" spans="1:7" ht="15.75">
      <c r="A55" s="2" t="s">
        <v>3</v>
      </c>
      <c r="B55" s="30" t="s">
        <v>26</v>
      </c>
      <c r="C55" s="73" t="s">
        <v>141</v>
      </c>
      <c r="D55" s="73" t="s">
        <v>113</v>
      </c>
      <c r="E55" s="89"/>
      <c r="F55" s="89"/>
      <c r="G55" s="35">
        <f>G56</f>
        <v>1430.3</v>
      </c>
    </row>
    <row r="56" spans="1:7" ht="31.5">
      <c r="A56" s="2" t="s">
        <v>150</v>
      </c>
      <c r="B56" s="30" t="s">
        <v>26</v>
      </c>
      <c r="C56" s="73" t="s">
        <v>141</v>
      </c>
      <c r="D56" s="73" t="s">
        <v>113</v>
      </c>
      <c r="E56" s="72" t="s">
        <v>390</v>
      </c>
      <c r="F56" s="72"/>
      <c r="G56" s="31">
        <f>G57</f>
        <v>1430.3</v>
      </c>
    </row>
    <row r="57" spans="1:7" ht="31.5">
      <c r="A57" s="33" t="s">
        <v>126</v>
      </c>
      <c r="B57" s="30" t="s">
        <v>26</v>
      </c>
      <c r="C57" s="73" t="s">
        <v>141</v>
      </c>
      <c r="D57" s="73" t="s">
        <v>113</v>
      </c>
      <c r="E57" s="72" t="s">
        <v>390</v>
      </c>
      <c r="F57" s="72">
        <v>244</v>
      </c>
      <c r="G57" s="31">
        <f>1159.7+500-229.4</f>
        <v>1430.3</v>
      </c>
    </row>
    <row r="58" spans="1:7" ht="47.25">
      <c r="A58" s="38" t="s">
        <v>154</v>
      </c>
      <c r="B58" s="30" t="s">
        <v>26</v>
      </c>
      <c r="C58" s="73"/>
      <c r="D58" s="73"/>
      <c r="E58" s="72" t="s">
        <v>155</v>
      </c>
      <c r="F58" s="72"/>
      <c r="G58" s="31">
        <f>G59+G78+G87+G101+G113+G121</f>
        <v>5963.5</v>
      </c>
    </row>
    <row r="59" spans="1:7" ht="63">
      <c r="A59" s="34" t="s">
        <v>156</v>
      </c>
      <c r="B59" s="30" t="s">
        <v>26</v>
      </c>
      <c r="C59" s="73"/>
      <c r="D59" s="73"/>
      <c r="E59" s="86" t="s">
        <v>157</v>
      </c>
      <c r="F59" s="86"/>
      <c r="G59" s="36">
        <f>G60+G70+G73</f>
        <v>2456.5</v>
      </c>
    </row>
    <row r="60" spans="1:7" ht="15.75">
      <c r="A60" s="29" t="s">
        <v>1</v>
      </c>
      <c r="B60" s="30" t="s">
        <v>26</v>
      </c>
      <c r="C60" s="73" t="s">
        <v>113</v>
      </c>
      <c r="D60" s="73" t="s">
        <v>158</v>
      </c>
      <c r="E60" s="86"/>
      <c r="F60" s="86"/>
      <c r="G60" s="31">
        <f>G61+G64+G66+G68</f>
        <v>1261.5</v>
      </c>
    </row>
    <row r="61" spans="1:7" ht="31.5">
      <c r="A61" s="33" t="s">
        <v>159</v>
      </c>
      <c r="B61" s="30" t="s">
        <v>26</v>
      </c>
      <c r="C61" s="73" t="s">
        <v>113</v>
      </c>
      <c r="D61" s="73" t="s">
        <v>158</v>
      </c>
      <c r="E61" s="72" t="s">
        <v>160</v>
      </c>
      <c r="F61" s="72"/>
      <c r="G61" s="31">
        <f>G62+G63</f>
        <v>959.5</v>
      </c>
    </row>
    <row r="62" spans="1:7" ht="31.5">
      <c r="A62" s="29" t="s">
        <v>126</v>
      </c>
      <c r="B62" s="30" t="s">
        <v>26</v>
      </c>
      <c r="C62" s="73" t="s">
        <v>113</v>
      </c>
      <c r="D62" s="73" t="s">
        <v>158</v>
      </c>
      <c r="E62" s="72" t="s">
        <v>160</v>
      </c>
      <c r="F62" s="72">
        <v>244</v>
      </c>
      <c r="G62" s="31">
        <f>930+19.5</f>
        <v>949.5</v>
      </c>
    </row>
    <row r="63" spans="1:7" ht="15.75">
      <c r="A63" s="2" t="s">
        <v>161</v>
      </c>
      <c r="B63" s="30" t="s">
        <v>26</v>
      </c>
      <c r="C63" s="73" t="s">
        <v>113</v>
      </c>
      <c r="D63" s="73" t="s">
        <v>158</v>
      </c>
      <c r="E63" s="72" t="s">
        <v>160</v>
      </c>
      <c r="F63" s="72">
        <v>350</v>
      </c>
      <c r="G63" s="31">
        <v>10</v>
      </c>
    </row>
    <row r="64" spans="1:7" ht="21" customHeight="1">
      <c r="A64" s="33" t="s">
        <v>162</v>
      </c>
      <c r="B64" s="30" t="s">
        <v>26</v>
      </c>
      <c r="C64" s="73" t="s">
        <v>113</v>
      </c>
      <c r="D64" s="73" t="s">
        <v>158</v>
      </c>
      <c r="E64" s="72" t="s">
        <v>163</v>
      </c>
      <c r="F64" s="72"/>
      <c r="G64" s="31">
        <f>G65</f>
        <v>185</v>
      </c>
    </row>
    <row r="65" spans="1:7" ht="31.5">
      <c r="A65" s="29" t="s">
        <v>126</v>
      </c>
      <c r="B65" s="30" t="s">
        <v>26</v>
      </c>
      <c r="C65" s="73" t="s">
        <v>113</v>
      </c>
      <c r="D65" s="73" t="s">
        <v>158</v>
      </c>
      <c r="E65" s="72" t="s">
        <v>163</v>
      </c>
      <c r="F65" s="72">
        <v>244</v>
      </c>
      <c r="G65" s="31">
        <v>185</v>
      </c>
    </row>
    <row r="66" spans="1:7" ht="15.75">
      <c r="A66" s="33" t="s">
        <v>164</v>
      </c>
      <c r="B66" s="30" t="s">
        <v>26</v>
      </c>
      <c r="C66" s="73" t="s">
        <v>113</v>
      </c>
      <c r="D66" s="73" t="s">
        <v>158</v>
      </c>
      <c r="E66" s="72" t="s">
        <v>165</v>
      </c>
      <c r="F66" s="72"/>
      <c r="G66" s="31">
        <f>G67</f>
        <v>107</v>
      </c>
    </row>
    <row r="67" spans="1:7" ht="31.5">
      <c r="A67" s="29" t="s">
        <v>126</v>
      </c>
      <c r="B67" s="30" t="s">
        <v>26</v>
      </c>
      <c r="C67" s="73" t="s">
        <v>113</v>
      </c>
      <c r="D67" s="73" t="s">
        <v>158</v>
      </c>
      <c r="E67" s="72" t="s">
        <v>165</v>
      </c>
      <c r="F67" s="72">
        <v>244</v>
      </c>
      <c r="G67" s="31">
        <v>107</v>
      </c>
    </row>
    <row r="68" spans="1:7" ht="15.75">
      <c r="A68" s="33" t="s">
        <v>166</v>
      </c>
      <c r="B68" s="30" t="s">
        <v>26</v>
      </c>
      <c r="C68" s="73" t="s">
        <v>113</v>
      </c>
      <c r="D68" s="73" t="s">
        <v>158</v>
      </c>
      <c r="E68" s="72" t="s">
        <v>167</v>
      </c>
      <c r="F68" s="72"/>
      <c r="G68" s="31">
        <f>G69</f>
        <v>10</v>
      </c>
    </row>
    <row r="69" spans="1:7" ht="15.75">
      <c r="A69" s="2" t="s">
        <v>161</v>
      </c>
      <c r="B69" s="30" t="s">
        <v>26</v>
      </c>
      <c r="C69" s="73" t="s">
        <v>113</v>
      </c>
      <c r="D69" s="73" t="s">
        <v>158</v>
      </c>
      <c r="E69" s="72" t="s">
        <v>167</v>
      </c>
      <c r="F69" s="72">
        <v>350</v>
      </c>
      <c r="G69" s="31">
        <v>10</v>
      </c>
    </row>
    <row r="70" spans="1:7" ht="15.75">
      <c r="A70" s="29" t="s">
        <v>5</v>
      </c>
      <c r="B70" s="30"/>
      <c r="C70" s="73" t="s">
        <v>141</v>
      </c>
      <c r="D70" s="73" t="s">
        <v>114</v>
      </c>
      <c r="E70" s="72"/>
      <c r="F70" s="72"/>
      <c r="G70" s="31">
        <f>G71</f>
        <v>60</v>
      </c>
    </row>
    <row r="71" spans="1:7" ht="15.75">
      <c r="A71" s="33" t="s">
        <v>166</v>
      </c>
      <c r="B71" s="30" t="s">
        <v>26</v>
      </c>
      <c r="C71" s="73" t="s">
        <v>141</v>
      </c>
      <c r="D71" s="73" t="s">
        <v>114</v>
      </c>
      <c r="E71" s="72" t="s">
        <v>167</v>
      </c>
      <c r="F71" s="72"/>
      <c r="G71" s="31">
        <f>G72</f>
        <v>60</v>
      </c>
    </row>
    <row r="72" spans="1:7" ht="31.5">
      <c r="A72" s="29" t="s">
        <v>126</v>
      </c>
      <c r="B72" s="30" t="s">
        <v>26</v>
      </c>
      <c r="C72" s="73" t="s">
        <v>141</v>
      </c>
      <c r="D72" s="73" t="s">
        <v>114</v>
      </c>
      <c r="E72" s="72" t="s">
        <v>167</v>
      </c>
      <c r="F72" s="72">
        <v>244</v>
      </c>
      <c r="G72" s="31">
        <v>60</v>
      </c>
    </row>
    <row r="73" spans="1:7" ht="15.75">
      <c r="A73" s="29" t="s">
        <v>1</v>
      </c>
      <c r="B73" s="30"/>
      <c r="C73" s="73" t="s">
        <v>113</v>
      </c>
      <c r="D73" s="73" t="s">
        <v>158</v>
      </c>
      <c r="E73" s="72"/>
      <c r="F73" s="72"/>
      <c r="G73" s="31">
        <f>G74+G76</f>
        <v>1135</v>
      </c>
    </row>
    <row r="74" spans="1:7" ht="15.75">
      <c r="A74" s="33" t="s">
        <v>168</v>
      </c>
      <c r="B74" s="30" t="s">
        <v>26</v>
      </c>
      <c r="C74" s="73" t="s">
        <v>113</v>
      </c>
      <c r="D74" s="73" t="s">
        <v>158</v>
      </c>
      <c r="E74" s="72" t="s">
        <v>169</v>
      </c>
      <c r="F74" s="72"/>
      <c r="G74" s="31">
        <f>G75</f>
        <v>905</v>
      </c>
    </row>
    <row r="75" spans="1:7" ht="31.5">
      <c r="A75" s="29" t="s">
        <v>126</v>
      </c>
      <c r="B75" s="30" t="s">
        <v>26</v>
      </c>
      <c r="C75" s="73" t="s">
        <v>113</v>
      </c>
      <c r="D75" s="73" t="s">
        <v>158</v>
      </c>
      <c r="E75" s="72" t="s">
        <v>169</v>
      </c>
      <c r="F75" s="72">
        <v>244</v>
      </c>
      <c r="G75" s="31">
        <v>905</v>
      </c>
    </row>
    <row r="76" spans="1:7" ht="31.5">
      <c r="A76" s="33" t="s">
        <v>170</v>
      </c>
      <c r="B76" s="30" t="s">
        <v>26</v>
      </c>
      <c r="C76" s="73" t="s">
        <v>113</v>
      </c>
      <c r="D76" s="73" t="s">
        <v>158</v>
      </c>
      <c r="E76" s="72" t="s">
        <v>171</v>
      </c>
      <c r="F76" s="72"/>
      <c r="G76" s="31">
        <f>G77</f>
        <v>230</v>
      </c>
    </row>
    <row r="77" spans="1:7" ht="31.5">
      <c r="A77" s="29" t="s">
        <v>126</v>
      </c>
      <c r="B77" s="30" t="s">
        <v>26</v>
      </c>
      <c r="C77" s="73" t="s">
        <v>113</v>
      </c>
      <c r="D77" s="73" t="s">
        <v>158</v>
      </c>
      <c r="E77" s="72" t="s">
        <v>171</v>
      </c>
      <c r="F77" s="72">
        <v>244</v>
      </c>
      <c r="G77" s="31">
        <v>230</v>
      </c>
    </row>
    <row r="78" spans="1:7" ht="63">
      <c r="A78" s="34" t="s">
        <v>172</v>
      </c>
      <c r="B78" s="39" t="s">
        <v>26</v>
      </c>
      <c r="C78" s="90"/>
      <c r="D78" s="90"/>
      <c r="E78" s="86" t="s">
        <v>173</v>
      </c>
      <c r="F78" s="72"/>
      <c r="G78" s="36">
        <f>G79</f>
        <v>608</v>
      </c>
    </row>
    <row r="79" spans="1:7" ht="15.75">
      <c r="A79" s="8" t="s">
        <v>28</v>
      </c>
      <c r="B79" s="30" t="s">
        <v>26</v>
      </c>
      <c r="C79" s="73" t="s">
        <v>174</v>
      </c>
      <c r="D79" s="73" t="s">
        <v>141</v>
      </c>
      <c r="E79" s="70"/>
      <c r="F79" s="72"/>
      <c r="G79" s="31">
        <f>G80+G83+G85</f>
        <v>608</v>
      </c>
    </row>
    <row r="80" spans="1:7" ht="15.75">
      <c r="A80" s="33" t="s">
        <v>175</v>
      </c>
      <c r="B80" s="30" t="s">
        <v>26</v>
      </c>
      <c r="C80" s="73" t="s">
        <v>174</v>
      </c>
      <c r="D80" s="73" t="s">
        <v>141</v>
      </c>
      <c r="E80" s="72" t="s">
        <v>176</v>
      </c>
      <c r="F80" s="72"/>
      <c r="G80" s="31">
        <f>G81+G82</f>
        <v>513</v>
      </c>
    </row>
    <row r="81" spans="1:7" ht="31.5">
      <c r="A81" s="29" t="s">
        <v>126</v>
      </c>
      <c r="B81" s="30" t="s">
        <v>26</v>
      </c>
      <c r="C81" s="73" t="s">
        <v>174</v>
      </c>
      <c r="D81" s="73" t="s">
        <v>141</v>
      </c>
      <c r="E81" s="72" t="s">
        <v>176</v>
      </c>
      <c r="F81" s="72">
        <v>244</v>
      </c>
      <c r="G81" s="31">
        <v>333</v>
      </c>
    </row>
    <row r="82" spans="1:7" ht="15.75">
      <c r="A82" s="2" t="s">
        <v>177</v>
      </c>
      <c r="B82" s="30" t="s">
        <v>26</v>
      </c>
      <c r="C82" s="73" t="s">
        <v>174</v>
      </c>
      <c r="D82" s="73" t="s">
        <v>141</v>
      </c>
      <c r="E82" s="72" t="s">
        <v>176</v>
      </c>
      <c r="F82" s="72">
        <v>852</v>
      </c>
      <c r="G82" s="31">
        <v>180</v>
      </c>
    </row>
    <row r="83" spans="1:7" ht="15.75">
      <c r="A83" s="33" t="s">
        <v>178</v>
      </c>
      <c r="B83" s="30" t="s">
        <v>26</v>
      </c>
      <c r="C83" s="73" t="s">
        <v>174</v>
      </c>
      <c r="D83" s="73" t="s">
        <v>141</v>
      </c>
      <c r="E83" s="72" t="s">
        <v>179</v>
      </c>
      <c r="F83" s="72"/>
      <c r="G83" s="31">
        <f>G84</f>
        <v>30</v>
      </c>
    </row>
    <row r="84" spans="1:7" ht="31.5">
      <c r="A84" s="29" t="s">
        <v>126</v>
      </c>
      <c r="B84" s="30" t="s">
        <v>26</v>
      </c>
      <c r="C84" s="73" t="s">
        <v>174</v>
      </c>
      <c r="D84" s="73" t="s">
        <v>141</v>
      </c>
      <c r="E84" s="72" t="s">
        <v>179</v>
      </c>
      <c r="F84" s="72">
        <v>244</v>
      </c>
      <c r="G84" s="31">
        <v>30</v>
      </c>
    </row>
    <row r="85" spans="1:7" ht="31.5">
      <c r="A85" s="33" t="s">
        <v>180</v>
      </c>
      <c r="B85" s="30" t="s">
        <v>26</v>
      </c>
      <c r="C85" s="73" t="s">
        <v>174</v>
      </c>
      <c r="D85" s="73" t="s">
        <v>141</v>
      </c>
      <c r="E85" s="72" t="s">
        <v>181</v>
      </c>
      <c r="F85" s="72"/>
      <c r="G85" s="40">
        <f>G86</f>
        <v>65</v>
      </c>
    </row>
    <row r="86" spans="1:7" ht="31.5">
      <c r="A86" s="29" t="s">
        <v>126</v>
      </c>
      <c r="B86" s="30" t="s">
        <v>26</v>
      </c>
      <c r="C86" s="73" t="s">
        <v>174</v>
      </c>
      <c r="D86" s="73" t="s">
        <v>141</v>
      </c>
      <c r="E86" s="72" t="s">
        <v>181</v>
      </c>
      <c r="F86" s="72">
        <v>244</v>
      </c>
      <c r="G86" s="31">
        <v>65</v>
      </c>
    </row>
    <row r="87" spans="1:7" ht="47.25">
      <c r="A87" s="34" t="s">
        <v>182</v>
      </c>
      <c r="B87" s="30" t="s">
        <v>26</v>
      </c>
      <c r="C87" s="91"/>
      <c r="D87" s="91"/>
      <c r="E87" s="86" t="s">
        <v>183</v>
      </c>
      <c r="F87" s="86"/>
      <c r="G87" s="36">
        <f>G88</f>
        <v>1770</v>
      </c>
    </row>
    <row r="88" spans="1:7" ht="15.75">
      <c r="A88" s="33" t="s">
        <v>25</v>
      </c>
      <c r="B88" s="30" t="s">
        <v>26</v>
      </c>
      <c r="C88" s="73" t="s">
        <v>184</v>
      </c>
      <c r="D88" s="73" t="s">
        <v>184</v>
      </c>
      <c r="E88" s="70"/>
      <c r="F88" s="70"/>
      <c r="G88" s="31">
        <f>G89+G91+G94+G97+G99</f>
        <v>1770</v>
      </c>
    </row>
    <row r="89" spans="1:7" ht="31.5">
      <c r="A89" s="33" t="s">
        <v>185</v>
      </c>
      <c r="B89" s="30" t="s">
        <v>26</v>
      </c>
      <c r="C89" s="73" t="s">
        <v>184</v>
      </c>
      <c r="D89" s="73" t="s">
        <v>184</v>
      </c>
      <c r="E89" s="72" t="s">
        <v>186</v>
      </c>
      <c r="F89" s="72"/>
      <c r="G89" s="31">
        <f>G90</f>
        <v>88</v>
      </c>
    </row>
    <row r="90" spans="1:7" ht="31.5">
      <c r="A90" s="29" t="s">
        <v>126</v>
      </c>
      <c r="B90" s="30" t="s">
        <v>26</v>
      </c>
      <c r="C90" s="73" t="s">
        <v>184</v>
      </c>
      <c r="D90" s="73" t="s">
        <v>184</v>
      </c>
      <c r="E90" s="72" t="s">
        <v>186</v>
      </c>
      <c r="F90" s="72">
        <v>244</v>
      </c>
      <c r="G90" s="31">
        <f>55+33</f>
        <v>88</v>
      </c>
    </row>
    <row r="91" spans="1:7" ht="47.25">
      <c r="A91" s="33" t="s">
        <v>187</v>
      </c>
      <c r="B91" s="30" t="s">
        <v>26</v>
      </c>
      <c r="C91" s="73" t="s">
        <v>184</v>
      </c>
      <c r="D91" s="73" t="s">
        <v>184</v>
      </c>
      <c r="E91" s="72" t="s">
        <v>188</v>
      </c>
      <c r="F91" s="72"/>
      <c r="G91" s="31">
        <f>G92+G93</f>
        <v>172</v>
      </c>
    </row>
    <row r="92" spans="1:7" ht="15.75">
      <c r="A92" s="2" t="s">
        <v>189</v>
      </c>
      <c r="B92" s="30" t="s">
        <v>26</v>
      </c>
      <c r="C92" s="73" t="s">
        <v>184</v>
      </c>
      <c r="D92" s="73" t="s">
        <v>184</v>
      </c>
      <c r="E92" s="72" t="s">
        <v>188</v>
      </c>
      <c r="F92" s="72">
        <v>111</v>
      </c>
      <c r="G92" s="31">
        <v>150</v>
      </c>
    </row>
    <row r="93" spans="1:7" ht="31.5">
      <c r="A93" s="29" t="s">
        <v>126</v>
      </c>
      <c r="B93" s="30" t="s">
        <v>26</v>
      </c>
      <c r="C93" s="73" t="s">
        <v>184</v>
      </c>
      <c r="D93" s="73" t="s">
        <v>184</v>
      </c>
      <c r="E93" s="72" t="s">
        <v>188</v>
      </c>
      <c r="F93" s="72">
        <v>244</v>
      </c>
      <c r="G93" s="31">
        <f>40-18</f>
        <v>22</v>
      </c>
    </row>
    <row r="94" spans="1:7" ht="31.5">
      <c r="A94" s="33" t="s">
        <v>190</v>
      </c>
      <c r="B94" s="30" t="s">
        <v>26</v>
      </c>
      <c r="C94" s="73" t="s">
        <v>184</v>
      </c>
      <c r="D94" s="73" t="s">
        <v>184</v>
      </c>
      <c r="E94" s="72" t="s">
        <v>191</v>
      </c>
      <c r="F94" s="72"/>
      <c r="G94" s="31">
        <f>G95+G96</f>
        <v>805</v>
      </c>
    </row>
    <row r="95" spans="1:7" ht="15.75">
      <c r="A95" s="2" t="s">
        <v>161</v>
      </c>
      <c r="B95" s="30" t="s">
        <v>26</v>
      </c>
      <c r="C95" s="73" t="s">
        <v>184</v>
      </c>
      <c r="D95" s="73" t="s">
        <v>184</v>
      </c>
      <c r="E95" s="72" t="s">
        <v>191</v>
      </c>
      <c r="F95" s="72">
        <v>350</v>
      </c>
      <c r="G95" s="31">
        <v>40</v>
      </c>
    </row>
    <row r="96" spans="1:7" ht="31.5">
      <c r="A96" s="29" t="s">
        <v>126</v>
      </c>
      <c r="B96" s="30" t="s">
        <v>26</v>
      </c>
      <c r="C96" s="73" t="s">
        <v>184</v>
      </c>
      <c r="D96" s="73" t="s">
        <v>184</v>
      </c>
      <c r="E96" s="72" t="s">
        <v>191</v>
      </c>
      <c r="F96" s="72">
        <v>244</v>
      </c>
      <c r="G96" s="31">
        <f>780-15</f>
        <v>765</v>
      </c>
    </row>
    <row r="97" spans="1:7" ht="15.75">
      <c r="A97" s="33" t="s">
        <v>192</v>
      </c>
      <c r="B97" s="30" t="s">
        <v>26</v>
      </c>
      <c r="C97" s="73" t="s">
        <v>184</v>
      </c>
      <c r="D97" s="73" t="s">
        <v>184</v>
      </c>
      <c r="E97" s="72" t="s">
        <v>193</v>
      </c>
      <c r="F97" s="72"/>
      <c r="G97" s="31">
        <f>G98</f>
        <v>220</v>
      </c>
    </row>
    <row r="98" spans="1:7" ht="31.5">
      <c r="A98" s="29" t="s">
        <v>126</v>
      </c>
      <c r="B98" s="30" t="s">
        <v>26</v>
      </c>
      <c r="C98" s="73" t="s">
        <v>184</v>
      </c>
      <c r="D98" s="73" t="s">
        <v>184</v>
      </c>
      <c r="E98" s="72" t="s">
        <v>193</v>
      </c>
      <c r="F98" s="72">
        <v>244</v>
      </c>
      <c r="G98" s="31">
        <v>220</v>
      </c>
    </row>
    <row r="99" spans="1:7" ht="31.5">
      <c r="A99" s="33" t="s">
        <v>194</v>
      </c>
      <c r="B99" s="30" t="s">
        <v>26</v>
      </c>
      <c r="C99" s="73" t="s">
        <v>184</v>
      </c>
      <c r="D99" s="73" t="s">
        <v>184</v>
      </c>
      <c r="E99" s="72" t="s">
        <v>195</v>
      </c>
      <c r="F99" s="72"/>
      <c r="G99" s="31">
        <f>G100</f>
        <v>485</v>
      </c>
    </row>
    <row r="100" spans="1:7" ht="31.5">
      <c r="A100" s="29" t="s">
        <v>126</v>
      </c>
      <c r="B100" s="30" t="s">
        <v>26</v>
      </c>
      <c r="C100" s="73" t="s">
        <v>184</v>
      </c>
      <c r="D100" s="73" t="s">
        <v>184</v>
      </c>
      <c r="E100" s="72" t="s">
        <v>195</v>
      </c>
      <c r="F100" s="72">
        <v>244</v>
      </c>
      <c r="G100" s="31">
        <v>485</v>
      </c>
    </row>
    <row r="101" spans="1:7" ht="63">
      <c r="A101" s="34" t="s">
        <v>196</v>
      </c>
      <c r="B101" s="30" t="s">
        <v>26</v>
      </c>
      <c r="C101" s="91"/>
      <c r="D101" s="91"/>
      <c r="E101" s="86" t="s">
        <v>197</v>
      </c>
      <c r="F101" s="86"/>
      <c r="G101" s="36">
        <f>G102</f>
        <v>187</v>
      </c>
    </row>
    <row r="102" spans="1:7" ht="15.75">
      <c r="A102" s="33" t="s">
        <v>25</v>
      </c>
      <c r="B102" s="30" t="s">
        <v>26</v>
      </c>
      <c r="C102" s="73" t="s">
        <v>184</v>
      </c>
      <c r="D102" s="73" t="s">
        <v>184</v>
      </c>
      <c r="E102" s="70"/>
      <c r="F102" s="70"/>
      <c r="G102" s="31">
        <f>G103+G105+G107+G109+G111</f>
        <v>187</v>
      </c>
    </row>
    <row r="103" spans="1:7" ht="47.25">
      <c r="A103" s="33" t="s">
        <v>198</v>
      </c>
      <c r="B103" s="30" t="s">
        <v>26</v>
      </c>
      <c r="C103" s="73" t="s">
        <v>184</v>
      </c>
      <c r="D103" s="73" t="s">
        <v>184</v>
      </c>
      <c r="E103" s="72" t="s">
        <v>199</v>
      </c>
      <c r="F103" s="72"/>
      <c r="G103" s="31">
        <f>G104</f>
        <v>6</v>
      </c>
    </row>
    <row r="104" spans="1:7" ht="31.5">
      <c r="A104" s="29" t="s">
        <v>126</v>
      </c>
      <c r="B104" s="30" t="s">
        <v>26</v>
      </c>
      <c r="C104" s="73" t="s">
        <v>184</v>
      </c>
      <c r="D104" s="73" t="s">
        <v>184</v>
      </c>
      <c r="E104" s="72" t="s">
        <v>199</v>
      </c>
      <c r="F104" s="72">
        <v>244</v>
      </c>
      <c r="G104" s="31">
        <v>6</v>
      </c>
    </row>
    <row r="105" spans="1:7" ht="15.75">
      <c r="A105" s="33" t="s">
        <v>200</v>
      </c>
      <c r="B105" s="30" t="s">
        <v>26</v>
      </c>
      <c r="C105" s="73" t="s">
        <v>184</v>
      </c>
      <c r="D105" s="73" t="s">
        <v>184</v>
      </c>
      <c r="E105" s="72" t="s">
        <v>201</v>
      </c>
      <c r="F105" s="72"/>
      <c r="G105" s="31">
        <f>G106</f>
        <v>19</v>
      </c>
    </row>
    <row r="106" spans="1:7" ht="31.5">
      <c r="A106" s="29" t="s">
        <v>126</v>
      </c>
      <c r="B106" s="30" t="s">
        <v>26</v>
      </c>
      <c r="C106" s="73" t="s">
        <v>184</v>
      </c>
      <c r="D106" s="73" t="s">
        <v>184</v>
      </c>
      <c r="E106" s="72" t="s">
        <v>201</v>
      </c>
      <c r="F106" s="72">
        <v>244</v>
      </c>
      <c r="G106" s="31">
        <v>19</v>
      </c>
    </row>
    <row r="107" spans="1:7" ht="15.75">
      <c r="A107" s="33" t="s">
        <v>202</v>
      </c>
      <c r="B107" s="30" t="s">
        <v>26</v>
      </c>
      <c r="C107" s="73" t="s">
        <v>184</v>
      </c>
      <c r="D107" s="73" t="s">
        <v>184</v>
      </c>
      <c r="E107" s="72" t="s">
        <v>203</v>
      </c>
      <c r="F107" s="72"/>
      <c r="G107" s="31">
        <f>G108</f>
        <v>34</v>
      </c>
    </row>
    <row r="108" spans="1:7" ht="31.5">
      <c r="A108" s="29" t="s">
        <v>126</v>
      </c>
      <c r="B108" s="30" t="s">
        <v>26</v>
      </c>
      <c r="C108" s="73" t="s">
        <v>184</v>
      </c>
      <c r="D108" s="73" t="s">
        <v>184</v>
      </c>
      <c r="E108" s="72" t="s">
        <v>203</v>
      </c>
      <c r="F108" s="72">
        <v>244</v>
      </c>
      <c r="G108" s="31">
        <v>34</v>
      </c>
    </row>
    <row r="109" spans="1:7" ht="31.5">
      <c r="A109" s="33" t="s">
        <v>204</v>
      </c>
      <c r="B109" s="30" t="s">
        <v>26</v>
      </c>
      <c r="C109" s="73" t="s">
        <v>184</v>
      </c>
      <c r="D109" s="73" t="s">
        <v>184</v>
      </c>
      <c r="E109" s="72" t="s">
        <v>205</v>
      </c>
      <c r="F109" s="72"/>
      <c r="G109" s="31">
        <f>G110</f>
        <v>18</v>
      </c>
    </row>
    <row r="110" spans="1:7" ht="31.5">
      <c r="A110" s="29" t="s">
        <v>126</v>
      </c>
      <c r="B110" s="30" t="s">
        <v>26</v>
      </c>
      <c r="C110" s="73" t="s">
        <v>184</v>
      </c>
      <c r="D110" s="73" t="s">
        <v>184</v>
      </c>
      <c r="E110" s="72" t="s">
        <v>205</v>
      </c>
      <c r="F110" s="72">
        <v>244</v>
      </c>
      <c r="G110" s="31">
        <v>18</v>
      </c>
    </row>
    <row r="111" spans="1:7" ht="15.75">
      <c r="A111" s="33" t="s">
        <v>206</v>
      </c>
      <c r="B111" s="30" t="s">
        <v>26</v>
      </c>
      <c r="C111" s="73" t="s">
        <v>184</v>
      </c>
      <c r="D111" s="73" t="s">
        <v>184</v>
      </c>
      <c r="E111" s="72" t="s">
        <v>207</v>
      </c>
      <c r="F111" s="72"/>
      <c r="G111" s="31">
        <f>G112</f>
        <v>110</v>
      </c>
    </row>
    <row r="112" spans="1:7" ht="31.5">
      <c r="A112" s="29" t="s">
        <v>126</v>
      </c>
      <c r="B112" s="30" t="s">
        <v>26</v>
      </c>
      <c r="C112" s="73" t="s">
        <v>184</v>
      </c>
      <c r="D112" s="73" t="s">
        <v>184</v>
      </c>
      <c r="E112" s="72" t="s">
        <v>207</v>
      </c>
      <c r="F112" s="72">
        <v>244</v>
      </c>
      <c r="G112" s="31">
        <v>110</v>
      </c>
    </row>
    <row r="113" spans="1:7" ht="63">
      <c r="A113" s="34" t="s">
        <v>208</v>
      </c>
      <c r="B113" s="39" t="s">
        <v>26</v>
      </c>
      <c r="C113" s="90"/>
      <c r="D113" s="90"/>
      <c r="E113" s="86" t="s">
        <v>209</v>
      </c>
      <c r="F113" s="86"/>
      <c r="G113" s="36">
        <f>G114</f>
        <v>64</v>
      </c>
    </row>
    <row r="114" spans="1:7" ht="15.75">
      <c r="A114" s="9" t="s">
        <v>25</v>
      </c>
      <c r="B114" s="124" t="s">
        <v>26</v>
      </c>
      <c r="C114" s="125" t="s">
        <v>184</v>
      </c>
      <c r="D114" s="125" t="s">
        <v>184</v>
      </c>
      <c r="E114" s="126"/>
      <c r="F114" s="126"/>
      <c r="G114" s="127">
        <f>G115+G117+G119</f>
        <v>64</v>
      </c>
    </row>
    <row r="115" spans="1:7" ht="31.5">
      <c r="A115" s="33" t="s">
        <v>210</v>
      </c>
      <c r="B115" s="30" t="s">
        <v>26</v>
      </c>
      <c r="C115" s="73" t="s">
        <v>184</v>
      </c>
      <c r="D115" s="73" t="s">
        <v>184</v>
      </c>
      <c r="E115" s="72" t="s">
        <v>211</v>
      </c>
      <c r="F115" s="72"/>
      <c r="G115" s="31">
        <f>G116</f>
        <v>32</v>
      </c>
    </row>
    <row r="116" spans="1:7" ht="31.5">
      <c r="A116" s="29" t="s">
        <v>126</v>
      </c>
      <c r="B116" s="30" t="s">
        <v>26</v>
      </c>
      <c r="C116" s="73" t="s">
        <v>184</v>
      </c>
      <c r="D116" s="73" t="s">
        <v>184</v>
      </c>
      <c r="E116" s="72" t="s">
        <v>211</v>
      </c>
      <c r="F116" s="72">
        <v>244</v>
      </c>
      <c r="G116" s="31">
        <v>32</v>
      </c>
    </row>
    <row r="117" spans="1:7" ht="31.5">
      <c r="A117" s="33" t="s">
        <v>212</v>
      </c>
      <c r="B117" s="30" t="s">
        <v>26</v>
      </c>
      <c r="C117" s="73" t="s">
        <v>184</v>
      </c>
      <c r="D117" s="73" t="s">
        <v>184</v>
      </c>
      <c r="E117" s="72" t="s">
        <v>213</v>
      </c>
      <c r="F117" s="72"/>
      <c r="G117" s="31">
        <f>G118</f>
        <v>17</v>
      </c>
    </row>
    <row r="118" spans="1:7" ht="31.5">
      <c r="A118" s="29" t="s">
        <v>126</v>
      </c>
      <c r="B118" s="30" t="s">
        <v>26</v>
      </c>
      <c r="C118" s="73" t="s">
        <v>184</v>
      </c>
      <c r="D118" s="73" t="s">
        <v>184</v>
      </c>
      <c r="E118" s="72" t="s">
        <v>213</v>
      </c>
      <c r="F118" s="72">
        <v>244</v>
      </c>
      <c r="G118" s="31">
        <v>17</v>
      </c>
    </row>
    <row r="119" spans="1:7" ht="31.5">
      <c r="A119" s="33" t="s">
        <v>214</v>
      </c>
      <c r="B119" s="30" t="s">
        <v>26</v>
      </c>
      <c r="C119" s="73" t="s">
        <v>184</v>
      </c>
      <c r="D119" s="73" t="s">
        <v>184</v>
      </c>
      <c r="E119" s="72" t="s">
        <v>215</v>
      </c>
      <c r="F119" s="72"/>
      <c r="G119" s="31">
        <f>G120</f>
        <v>15</v>
      </c>
    </row>
    <row r="120" spans="1:7" ht="31.5">
      <c r="A120" s="29" t="s">
        <v>126</v>
      </c>
      <c r="B120" s="30" t="s">
        <v>26</v>
      </c>
      <c r="C120" s="73" t="s">
        <v>184</v>
      </c>
      <c r="D120" s="73" t="s">
        <v>184</v>
      </c>
      <c r="E120" s="72" t="s">
        <v>215</v>
      </c>
      <c r="F120" s="72">
        <v>244</v>
      </c>
      <c r="G120" s="31">
        <v>15</v>
      </c>
    </row>
    <row r="121" spans="1:7" ht="63">
      <c r="A121" s="34" t="s">
        <v>216</v>
      </c>
      <c r="B121" s="30" t="s">
        <v>26</v>
      </c>
      <c r="C121" s="91"/>
      <c r="D121" s="91"/>
      <c r="E121" s="86" t="s">
        <v>217</v>
      </c>
      <c r="F121" s="86"/>
      <c r="G121" s="36">
        <f>G122+G129</f>
        <v>878</v>
      </c>
    </row>
    <row r="122" spans="1:7" ht="15.75">
      <c r="A122" s="29" t="s">
        <v>1</v>
      </c>
      <c r="B122" s="30" t="s">
        <v>26</v>
      </c>
      <c r="C122" s="73" t="s">
        <v>113</v>
      </c>
      <c r="D122" s="73" t="s">
        <v>158</v>
      </c>
      <c r="E122" s="70"/>
      <c r="F122" s="70"/>
      <c r="G122" s="31">
        <f>G123+G125+G127</f>
        <v>778</v>
      </c>
    </row>
    <row r="123" spans="1:7" ht="31.5">
      <c r="A123" s="33" t="s">
        <v>218</v>
      </c>
      <c r="B123" s="30" t="s">
        <v>26</v>
      </c>
      <c r="C123" s="73" t="s">
        <v>113</v>
      </c>
      <c r="D123" s="73" t="s">
        <v>158</v>
      </c>
      <c r="E123" s="72" t="s">
        <v>219</v>
      </c>
      <c r="F123" s="72"/>
      <c r="G123" s="31">
        <f>G124</f>
        <v>100</v>
      </c>
    </row>
    <row r="124" spans="1:7" ht="31.5">
      <c r="A124" s="29" t="s">
        <v>126</v>
      </c>
      <c r="B124" s="30" t="s">
        <v>26</v>
      </c>
      <c r="C124" s="73" t="s">
        <v>113</v>
      </c>
      <c r="D124" s="73" t="s">
        <v>158</v>
      </c>
      <c r="E124" s="72" t="s">
        <v>219</v>
      </c>
      <c r="F124" s="72">
        <v>244</v>
      </c>
      <c r="G124" s="31">
        <v>100</v>
      </c>
    </row>
    <row r="125" spans="1:7" ht="15.75">
      <c r="A125" s="33" t="s">
        <v>220</v>
      </c>
      <c r="B125" s="30" t="s">
        <v>26</v>
      </c>
      <c r="C125" s="73" t="s">
        <v>113</v>
      </c>
      <c r="D125" s="73" t="s">
        <v>158</v>
      </c>
      <c r="E125" s="72" t="s">
        <v>221</v>
      </c>
      <c r="F125" s="72"/>
      <c r="G125" s="31">
        <f>G126</f>
        <v>12</v>
      </c>
    </row>
    <row r="126" spans="1:7" ht="15.75">
      <c r="A126" s="2" t="s">
        <v>161</v>
      </c>
      <c r="B126" s="30" t="s">
        <v>26</v>
      </c>
      <c r="C126" s="73" t="s">
        <v>113</v>
      </c>
      <c r="D126" s="73" t="s">
        <v>158</v>
      </c>
      <c r="E126" s="72" t="s">
        <v>221</v>
      </c>
      <c r="F126" s="72">
        <v>350</v>
      </c>
      <c r="G126" s="31">
        <v>12</v>
      </c>
    </row>
    <row r="127" spans="1:7" ht="15.75">
      <c r="A127" s="33" t="s">
        <v>222</v>
      </c>
      <c r="B127" s="30" t="s">
        <v>26</v>
      </c>
      <c r="C127" s="73" t="s">
        <v>113</v>
      </c>
      <c r="D127" s="73" t="s">
        <v>158</v>
      </c>
      <c r="E127" s="72" t="s">
        <v>223</v>
      </c>
      <c r="F127" s="72"/>
      <c r="G127" s="31">
        <f>G128</f>
        <v>666</v>
      </c>
    </row>
    <row r="128" spans="1:7" ht="31.5">
      <c r="A128" s="29" t="s">
        <v>126</v>
      </c>
      <c r="B128" s="30" t="s">
        <v>26</v>
      </c>
      <c r="C128" s="73" t="s">
        <v>113</v>
      </c>
      <c r="D128" s="73" t="s">
        <v>158</v>
      </c>
      <c r="E128" s="72" t="s">
        <v>223</v>
      </c>
      <c r="F128" s="72">
        <v>244</v>
      </c>
      <c r="G128" s="31">
        <v>666</v>
      </c>
    </row>
    <row r="129" spans="1:7" ht="15.75">
      <c r="A129" s="29" t="s">
        <v>7</v>
      </c>
      <c r="B129" s="30"/>
      <c r="C129" s="73" t="s">
        <v>224</v>
      </c>
      <c r="D129" s="73" t="s">
        <v>114</v>
      </c>
      <c r="E129" s="72"/>
      <c r="F129" s="72"/>
      <c r="G129" s="31">
        <f>G130</f>
        <v>100</v>
      </c>
    </row>
    <row r="130" spans="1:7" ht="31.5">
      <c r="A130" s="33" t="s">
        <v>225</v>
      </c>
      <c r="B130" s="30" t="s">
        <v>26</v>
      </c>
      <c r="C130" s="73" t="s">
        <v>224</v>
      </c>
      <c r="D130" s="73" t="s">
        <v>114</v>
      </c>
      <c r="E130" s="72" t="s">
        <v>226</v>
      </c>
      <c r="F130" s="72"/>
      <c r="G130" s="31">
        <f>G131</f>
        <v>100</v>
      </c>
    </row>
    <row r="131" spans="1:7" ht="31.5">
      <c r="A131" s="29" t="s">
        <v>126</v>
      </c>
      <c r="B131" s="30" t="s">
        <v>26</v>
      </c>
      <c r="C131" s="73" t="s">
        <v>224</v>
      </c>
      <c r="D131" s="73" t="s">
        <v>114</v>
      </c>
      <c r="E131" s="72" t="s">
        <v>226</v>
      </c>
      <c r="F131" s="72">
        <v>244</v>
      </c>
      <c r="G131" s="31">
        <v>100</v>
      </c>
    </row>
    <row r="132" spans="1:7" ht="30">
      <c r="A132" s="41" t="s">
        <v>227</v>
      </c>
      <c r="B132" s="30" t="s">
        <v>26</v>
      </c>
      <c r="C132" s="91"/>
      <c r="D132" s="91"/>
      <c r="E132" s="79" t="s">
        <v>228</v>
      </c>
      <c r="F132" s="79"/>
      <c r="G132" s="31">
        <f>G133+G147+G158</f>
        <v>25566.899999999998</v>
      </c>
    </row>
    <row r="133" spans="1:7" ht="15.75">
      <c r="A133" s="42" t="s">
        <v>229</v>
      </c>
      <c r="B133" s="30" t="s">
        <v>26</v>
      </c>
      <c r="C133" s="91"/>
      <c r="D133" s="91"/>
      <c r="E133" s="92" t="s">
        <v>230</v>
      </c>
      <c r="F133" s="78"/>
      <c r="G133" s="31">
        <f>G134</f>
        <v>25000</v>
      </c>
    </row>
    <row r="134" spans="1:7" ht="15.75">
      <c r="A134" s="2" t="s">
        <v>6</v>
      </c>
      <c r="B134" s="30" t="s">
        <v>26</v>
      </c>
      <c r="C134" s="73" t="s">
        <v>231</v>
      </c>
      <c r="D134" s="73" t="s">
        <v>113</v>
      </c>
      <c r="E134" s="78"/>
      <c r="F134" s="78"/>
      <c r="G134" s="36">
        <f>G135+G140+G142+G145</f>
        <v>25000</v>
      </c>
    </row>
    <row r="135" spans="1:7" ht="30">
      <c r="A135" s="37" t="s">
        <v>232</v>
      </c>
      <c r="B135" s="30" t="s">
        <v>26</v>
      </c>
      <c r="C135" s="73" t="s">
        <v>231</v>
      </c>
      <c r="D135" s="73" t="s">
        <v>113</v>
      </c>
      <c r="E135" s="72" t="s">
        <v>233</v>
      </c>
      <c r="F135" s="79"/>
      <c r="G135" s="31">
        <f>G136+G137+G138+G139</f>
        <v>22897.1</v>
      </c>
    </row>
    <row r="136" spans="1:7" ht="31.5">
      <c r="A136" s="29" t="s">
        <v>151</v>
      </c>
      <c r="B136" s="30" t="s">
        <v>26</v>
      </c>
      <c r="C136" s="73" t="s">
        <v>231</v>
      </c>
      <c r="D136" s="73" t="s">
        <v>113</v>
      </c>
      <c r="E136" s="72" t="s">
        <v>233</v>
      </c>
      <c r="F136" s="51">
        <v>111</v>
      </c>
      <c r="G136" s="31">
        <v>16607.8</v>
      </c>
    </row>
    <row r="137" spans="1:7" ht="15.75">
      <c r="A137" s="2" t="s">
        <v>152</v>
      </c>
      <c r="B137" s="30" t="s">
        <v>26</v>
      </c>
      <c r="C137" s="73" t="s">
        <v>231</v>
      </c>
      <c r="D137" s="73" t="s">
        <v>113</v>
      </c>
      <c r="E137" s="72" t="s">
        <v>233</v>
      </c>
      <c r="F137" s="51">
        <v>112</v>
      </c>
      <c r="G137" s="31">
        <f>20+110</f>
        <v>130</v>
      </c>
    </row>
    <row r="138" spans="1:7" ht="31.5">
      <c r="A138" s="29" t="s">
        <v>125</v>
      </c>
      <c r="B138" s="30" t="s">
        <v>26</v>
      </c>
      <c r="C138" s="73" t="s">
        <v>231</v>
      </c>
      <c r="D138" s="73" t="s">
        <v>113</v>
      </c>
      <c r="E138" s="72" t="s">
        <v>233</v>
      </c>
      <c r="F138" s="51">
        <v>242</v>
      </c>
      <c r="G138" s="31">
        <v>362.2</v>
      </c>
    </row>
    <row r="139" spans="1:7" ht="31.5">
      <c r="A139" s="29" t="s">
        <v>126</v>
      </c>
      <c r="B139" s="30" t="s">
        <v>26</v>
      </c>
      <c r="C139" s="73" t="s">
        <v>231</v>
      </c>
      <c r="D139" s="73" t="s">
        <v>113</v>
      </c>
      <c r="E139" s="72" t="s">
        <v>233</v>
      </c>
      <c r="F139" s="51">
        <v>244</v>
      </c>
      <c r="G139" s="31">
        <v>5797.1</v>
      </c>
    </row>
    <row r="140" spans="1:7" ht="30">
      <c r="A140" s="44" t="s">
        <v>234</v>
      </c>
      <c r="B140" s="30" t="s">
        <v>26</v>
      </c>
      <c r="C140" s="73" t="s">
        <v>231</v>
      </c>
      <c r="D140" s="73" t="s">
        <v>113</v>
      </c>
      <c r="E140" s="79" t="s">
        <v>235</v>
      </c>
      <c r="F140" s="79"/>
      <c r="G140" s="31">
        <f>G141</f>
        <v>953.9</v>
      </c>
    </row>
    <row r="141" spans="1:7" ht="31.5">
      <c r="A141" s="29" t="s">
        <v>126</v>
      </c>
      <c r="B141" s="30" t="s">
        <v>26</v>
      </c>
      <c r="C141" s="73" t="s">
        <v>231</v>
      </c>
      <c r="D141" s="73" t="s">
        <v>113</v>
      </c>
      <c r="E141" s="79" t="s">
        <v>235</v>
      </c>
      <c r="F141" s="79">
        <v>244</v>
      </c>
      <c r="G141" s="31">
        <v>953.9</v>
      </c>
    </row>
    <row r="142" spans="1:7" ht="30">
      <c r="A142" s="44" t="s">
        <v>236</v>
      </c>
      <c r="B142" s="30" t="s">
        <v>26</v>
      </c>
      <c r="C142" s="73" t="s">
        <v>231</v>
      </c>
      <c r="D142" s="73" t="s">
        <v>113</v>
      </c>
      <c r="E142" s="79" t="s">
        <v>237</v>
      </c>
      <c r="F142" s="79"/>
      <c r="G142" s="31">
        <f>G143+G144</f>
        <v>176.7</v>
      </c>
    </row>
    <row r="143" spans="1:7" ht="31.5">
      <c r="A143" s="29" t="s">
        <v>125</v>
      </c>
      <c r="B143" s="30" t="s">
        <v>26</v>
      </c>
      <c r="C143" s="73" t="s">
        <v>231</v>
      </c>
      <c r="D143" s="73" t="s">
        <v>113</v>
      </c>
      <c r="E143" s="79" t="s">
        <v>237</v>
      </c>
      <c r="F143" s="79">
        <v>242</v>
      </c>
      <c r="G143" s="31">
        <v>56.7</v>
      </c>
    </row>
    <row r="144" spans="1:7" ht="31.5">
      <c r="A144" s="29" t="s">
        <v>126</v>
      </c>
      <c r="B144" s="30" t="s">
        <v>26</v>
      </c>
      <c r="C144" s="73" t="s">
        <v>231</v>
      </c>
      <c r="D144" s="73" t="s">
        <v>113</v>
      </c>
      <c r="E144" s="79" t="s">
        <v>237</v>
      </c>
      <c r="F144" s="79">
        <v>244</v>
      </c>
      <c r="G144" s="31">
        <v>120</v>
      </c>
    </row>
    <row r="145" spans="1:7" ht="30.75" customHeight="1">
      <c r="A145" s="44" t="s">
        <v>238</v>
      </c>
      <c r="B145" s="30" t="s">
        <v>26</v>
      </c>
      <c r="C145" s="73" t="s">
        <v>231</v>
      </c>
      <c r="D145" s="73" t="s">
        <v>113</v>
      </c>
      <c r="E145" s="79" t="s">
        <v>239</v>
      </c>
      <c r="F145" s="79"/>
      <c r="G145" s="31">
        <f>G146</f>
        <v>972.3</v>
      </c>
    </row>
    <row r="146" spans="1:7" ht="31.5">
      <c r="A146" s="2" t="s">
        <v>143</v>
      </c>
      <c r="B146" s="30" t="s">
        <v>26</v>
      </c>
      <c r="C146" s="73" t="s">
        <v>231</v>
      </c>
      <c r="D146" s="73" t="s">
        <v>113</v>
      </c>
      <c r="E146" s="79" t="s">
        <v>239</v>
      </c>
      <c r="F146" s="79">
        <v>243</v>
      </c>
      <c r="G146" s="31">
        <v>972.3</v>
      </c>
    </row>
    <row r="147" spans="1:7" ht="47.25">
      <c r="A147" s="34" t="s">
        <v>240</v>
      </c>
      <c r="B147" s="30" t="s">
        <v>26</v>
      </c>
      <c r="C147" s="73"/>
      <c r="D147" s="73"/>
      <c r="E147" s="86" t="s">
        <v>241</v>
      </c>
      <c r="F147" s="86"/>
      <c r="G147" s="36">
        <f>G148</f>
        <v>235.1</v>
      </c>
    </row>
    <row r="148" spans="1:7" ht="15.75">
      <c r="A148" s="2" t="s">
        <v>6</v>
      </c>
      <c r="B148" s="30" t="s">
        <v>26</v>
      </c>
      <c r="C148" s="73" t="s">
        <v>231</v>
      </c>
      <c r="D148" s="73" t="s">
        <v>113</v>
      </c>
      <c r="E148" s="72"/>
      <c r="F148" s="72"/>
      <c r="G148" s="31">
        <f>G149+G153+G155</f>
        <v>235.1</v>
      </c>
    </row>
    <row r="149" spans="1:7" ht="15.75">
      <c r="A149" s="33" t="s">
        <v>242</v>
      </c>
      <c r="B149" s="30" t="s">
        <v>26</v>
      </c>
      <c r="C149" s="73" t="s">
        <v>231</v>
      </c>
      <c r="D149" s="73" t="s">
        <v>113</v>
      </c>
      <c r="E149" s="72" t="s">
        <v>243</v>
      </c>
      <c r="F149" s="72"/>
      <c r="G149" s="31">
        <f>G150+G151+G152</f>
        <v>75.6</v>
      </c>
    </row>
    <row r="150" spans="1:7" ht="15.75">
      <c r="A150" s="2" t="s">
        <v>152</v>
      </c>
      <c r="B150" s="30" t="s">
        <v>26</v>
      </c>
      <c r="C150" s="73" t="s">
        <v>231</v>
      </c>
      <c r="D150" s="73" t="s">
        <v>113</v>
      </c>
      <c r="E150" s="72" t="s">
        <v>243</v>
      </c>
      <c r="F150" s="72">
        <v>112</v>
      </c>
      <c r="G150" s="31">
        <v>4</v>
      </c>
    </row>
    <row r="151" spans="1:7" ht="31.5">
      <c r="A151" s="29" t="s">
        <v>125</v>
      </c>
      <c r="B151" s="30" t="s">
        <v>26</v>
      </c>
      <c r="C151" s="73" t="s">
        <v>231</v>
      </c>
      <c r="D151" s="73" t="s">
        <v>113</v>
      </c>
      <c r="E151" s="72" t="s">
        <v>243</v>
      </c>
      <c r="F151" s="72">
        <v>242</v>
      </c>
      <c r="G151" s="31">
        <v>51.8</v>
      </c>
    </row>
    <row r="152" spans="1:7" ht="31.5">
      <c r="A152" s="29" t="s">
        <v>126</v>
      </c>
      <c r="B152" s="30" t="s">
        <v>26</v>
      </c>
      <c r="C152" s="73" t="s">
        <v>231</v>
      </c>
      <c r="D152" s="73" t="s">
        <v>113</v>
      </c>
      <c r="E152" s="72" t="s">
        <v>243</v>
      </c>
      <c r="F152" s="79">
        <v>244</v>
      </c>
      <c r="G152" s="31">
        <v>19.8</v>
      </c>
    </row>
    <row r="153" spans="1:7" ht="15.75">
      <c r="A153" s="33" t="s">
        <v>244</v>
      </c>
      <c r="B153" s="30" t="s">
        <v>26</v>
      </c>
      <c r="C153" s="73" t="s">
        <v>231</v>
      </c>
      <c r="D153" s="73" t="s">
        <v>113</v>
      </c>
      <c r="E153" s="72" t="s">
        <v>245</v>
      </c>
      <c r="F153" s="72"/>
      <c r="G153" s="31">
        <f>G154</f>
        <v>72</v>
      </c>
    </row>
    <row r="154" spans="1:7" ht="31.5">
      <c r="A154" s="29" t="s">
        <v>126</v>
      </c>
      <c r="B154" s="30" t="s">
        <v>26</v>
      </c>
      <c r="C154" s="73" t="s">
        <v>231</v>
      </c>
      <c r="D154" s="73" t="s">
        <v>113</v>
      </c>
      <c r="E154" s="72" t="s">
        <v>245</v>
      </c>
      <c r="F154" s="79">
        <v>244</v>
      </c>
      <c r="G154" s="31">
        <v>72</v>
      </c>
    </row>
    <row r="155" spans="1:7" ht="15.75">
      <c r="A155" s="27" t="s">
        <v>153</v>
      </c>
      <c r="B155" s="30" t="s">
        <v>26</v>
      </c>
      <c r="C155" s="73" t="s">
        <v>231</v>
      </c>
      <c r="D155" s="73" t="s">
        <v>113</v>
      </c>
      <c r="E155" s="72" t="s">
        <v>246</v>
      </c>
      <c r="F155" s="72"/>
      <c r="G155" s="31">
        <f>G156+G157</f>
        <v>87.5</v>
      </c>
    </row>
    <row r="156" spans="1:7" ht="31.5">
      <c r="A156" s="29" t="s">
        <v>125</v>
      </c>
      <c r="B156" s="30" t="s">
        <v>26</v>
      </c>
      <c r="C156" s="73" t="s">
        <v>231</v>
      </c>
      <c r="D156" s="73" t="s">
        <v>113</v>
      </c>
      <c r="E156" s="72" t="s">
        <v>246</v>
      </c>
      <c r="F156" s="72">
        <v>242</v>
      </c>
      <c r="G156" s="31">
        <v>21.3</v>
      </c>
    </row>
    <row r="157" spans="1:7" ht="31.5">
      <c r="A157" s="29" t="s">
        <v>126</v>
      </c>
      <c r="B157" s="30" t="s">
        <v>26</v>
      </c>
      <c r="C157" s="73" t="s">
        <v>231</v>
      </c>
      <c r="D157" s="73" t="s">
        <v>113</v>
      </c>
      <c r="E157" s="72" t="s">
        <v>246</v>
      </c>
      <c r="F157" s="79">
        <v>244</v>
      </c>
      <c r="G157" s="31">
        <v>66.2</v>
      </c>
    </row>
    <row r="158" spans="1:7" ht="47.25">
      <c r="A158" s="34" t="s">
        <v>247</v>
      </c>
      <c r="B158" s="30" t="s">
        <v>26</v>
      </c>
      <c r="C158" s="73"/>
      <c r="D158" s="73"/>
      <c r="E158" s="86" t="s">
        <v>248</v>
      </c>
      <c r="F158" s="86"/>
      <c r="G158" s="36">
        <f>G159</f>
        <v>331.8</v>
      </c>
    </row>
    <row r="159" spans="1:7" ht="15.75">
      <c r="A159" s="2" t="s">
        <v>6</v>
      </c>
      <c r="B159" s="30" t="s">
        <v>26</v>
      </c>
      <c r="C159" s="73" t="s">
        <v>231</v>
      </c>
      <c r="D159" s="73" t="s">
        <v>113</v>
      </c>
      <c r="E159" s="72"/>
      <c r="F159" s="72"/>
      <c r="G159" s="31">
        <f>G160+G164+G166</f>
        <v>331.8</v>
      </c>
    </row>
    <row r="160" spans="1:7" ht="15.75">
      <c r="A160" s="27" t="s">
        <v>249</v>
      </c>
      <c r="B160" s="30" t="s">
        <v>26</v>
      </c>
      <c r="C160" s="73" t="s">
        <v>231</v>
      </c>
      <c r="D160" s="73" t="s">
        <v>113</v>
      </c>
      <c r="E160" s="72" t="s">
        <v>250</v>
      </c>
      <c r="F160" s="72"/>
      <c r="G160" s="31">
        <f>G161+G162+G163</f>
        <v>91</v>
      </c>
    </row>
    <row r="161" spans="1:7" ht="15.75">
      <c r="A161" s="2" t="s">
        <v>152</v>
      </c>
      <c r="B161" s="30" t="s">
        <v>26</v>
      </c>
      <c r="C161" s="73" t="s">
        <v>231</v>
      </c>
      <c r="D161" s="73" t="s">
        <v>113</v>
      </c>
      <c r="E161" s="72" t="s">
        <v>250</v>
      </c>
      <c r="F161" s="72">
        <v>112</v>
      </c>
      <c r="G161" s="31">
        <v>10</v>
      </c>
    </row>
    <row r="162" spans="1:7" ht="31.5">
      <c r="A162" s="29" t="s">
        <v>125</v>
      </c>
      <c r="B162" s="30" t="s">
        <v>26</v>
      </c>
      <c r="C162" s="73" t="s">
        <v>231</v>
      </c>
      <c r="D162" s="73" t="s">
        <v>113</v>
      </c>
      <c r="E162" s="72" t="s">
        <v>250</v>
      </c>
      <c r="F162" s="72">
        <v>242</v>
      </c>
      <c r="G162" s="31">
        <v>15</v>
      </c>
    </row>
    <row r="163" spans="1:7" ht="31.5">
      <c r="A163" s="29" t="s">
        <v>126</v>
      </c>
      <c r="B163" s="30" t="s">
        <v>26</v>
      </c>
      <c r="C163" s="73" t="s">
        <v>231</v>
      </c>
      <c r="D163" s="73" t="s">
        <v>113</v>
      </c>
      <c r="E163" s="72" t="s">
        <v>250</v>
      </c>
      <c r="F163" s="72">
        <v>244</v>
      </c>
      <c r="G163" s="31">
        <v>66</v>
      </c>
    </row>
    <row r="164" spans="1:7" ht="15.75">
      <c r="A164" s="27" t="s">
        <v>251</v>
      </c>
      <c r="B164" s="30" t="s">
        <v>26</v>
      </c>
      <c r="C164" s="73" t="s">
        <v>231</v>
      </c>
      <c r="D164" s="73" t="s">
        <v>113</v>
      </c>
      <c r="E164" s="72" t="s">
        <v>252</v>
      </c>
      <c r="F164" s="72"/>
      <c r="G164" s="31">
        <f>G165</f>
        <v>20</v>
      </c>
    </row>
    <row r="165" spans="1:7" ht="31.5">
      <c r="A165" s="29" t="s">
        <v>126</v>
      </c>
      <c r="B165" s="30" t="s">
        <v>26</v>
      </c>
      <c r="C165" s="73" t="s">
        <v>231</v>
      </c>
      <c r="D165" s="73" t="s">
        <v>113</v>
      </c>
      <c r="E165" s="72" t="s">
        <v>252</v>
      </c>
      <c r="F165" s="72">
        <v>244</v>
      </c>
      <c r="G165" s="31">
        <v>20</v>
      </c>
    </row>
    <row r="166" spans="1:7" ht="31.5">
      <c r="A166" s="33" t="s">
        <v>236</v>
      </c>
      <c r="B166" s="30" t="s">
        <v>26</v>
      </c>
      <c r="C166" s="73" t="s">
        <v>231</v>
      </c>
      <c r="D166" s="73" t="s">
        <v>113</v>
      </c>
      <c r="E166" s="72" t="s">
        <v>253</v>
      </c>
      <c r="F166" s="72"/>
      <c r="G166" s="31">
        <f>G167+G168</f>
        <v>220.8</v>
      </c>
    </row>
    <row r="167" spans="1:7" ht="31.5">
      <c r="A167" s="29" t="s">
        <v>125</v>
      </c>
      <c r="B167" s="30" t="s">
        <v>26</v>
      </c>
      <c r="C167" s="73" t="s">
        <v>231</v>
      </c>
      <c r="D167" s="73" t="s">
        <v>113</v>
      </c>
      <c r="E167" s="72" t="s">
        <v>253</v>
      </c>
      <c r="F167" s="72">
        <v>242</v>
      </c>
      <c r="G167" s="31">
        <v>34.8</v>
      </c>
    </row>
    <row r="168" spans="1:7" ht="31.5">
      <c r="A168" s="29" t="s">
        <v>126</v>
      </c>
      <c r="B168" s="30" t="s">
        <v>26</v>
      </c>
      <c r="C168" s="73" t="s">
        <v>231</v>
      </c>
      <c r="D168" s="73" t="s">
        <v>113</v>
      </c>
      <c r="E168" s="72" t="s">
        <v>253</v>
      </c>
      <c r="F168" s="72">
        <v>244</v>
      </c>
      <c r="G168" s="31">
        <v>186</v>
      </c>
    </row>
    <row r="169" spans="1:7" ht="63">
      <c r="A169" s="45" t="s">
        <v>254</v>
      </c>
      <c r="B169" s="30" t="s">
        <v>26</v>
      </c>
      <c r="C169" s="93"/>
      <c r="D169" s="93"/>
      <c r="E169" s="72" t="s">
        <v>255</v>
      </c>
      <c r="F169" s="72"/>
      <c r="G169" s="31">
        <f>G170+G173+G176</f>
        <v>660.95</v>
      </c>
    </row>
    <row r="170" spans="1:7" ht="31.5">
      <c r="A170" s="46" t="s">
        <v>23</v>
      </c>
      <c r="B170" s="30" t="s">
        <v>26</v>
      </c>
      <c r="C170" s="73" t="s">
        <v>114</v>
      </c>
      <c r="D170" s="73" t="s">
        <v>256</v>
      </c>
      <c r="E170" s="68"/>
      <c r="F170" s="68"/>
      <c r="G170" s="31">
        <f>G171</f>
        <v>106.95</v>
      </c>
    </row>
    <row r="171" spans="1:7" ht="31.5">
      <c r="A171" s="45" t="s">
        <v>257</v>
      </c>
      <c r="B171" s="30" t="s">
        <v>26</v>
      </c>
      <c r="C171" s="73" t="s">
        <v>114</v>
      </c>
      <c r="D171" s="73" t="s">
        <v>256</v>
      </c>
      <c r="E171" s="72" t="s">
        <v>258</v>
      </c>
      <c r="F171" s="72"/>
      <c r="G171" s="31">
        <f>G172</f>
        <v>106.95</v>
      </c>
    </row>
    <row r="172" spans="1:7" ht="31.5">
      <c r="A172" s="29" t="s">
        <v>126</v>
      </c>
      <c r="B172" s="30" t="s">
        <v>26</v>
      </c>
      <c r="C172" s="73" t="s">
        <v>114</v>
      </c>
      <c r="D172" s="73" t="s">
        <v>256</v>
      </c>
      <c r="E172" s="72" t="s">
        <v>258</v>
      </c>
      <c r="F172" s="72">
        <v>244</v>
      </c>
      <c r="G172" s="31">
        <f>126.25-19.3</f>
        <v>106.95</v>
      </c>
    </row>
    <row r="173" spans="1:7" ht="15.75">
      <c r="A173" s="29" t="s">
        <v>1</v>
      </c>
      <c r="B173" s="30" t="s">
        <v>26</v>
      </c>
      <c r="C173" s="73" t="s">
        <v>113</v>
      </c>
      <c r="D173" s="73" t="s">
        <v>158</v>
      </c>
      <c r="E173" s="72"/>
      <c r="F173" s="72"/>
      <c r="G173" s="31">
        <f>G174</f>
        <v>200</v>
      </c>
    </row>
    <row r="174" spans="1:7" ht="31.5">
      <c r="A174" s="45" t="s">
        <v>257</v>
      </c>
      <c r="B174" s="30" t="s">
        <v>26</v>
      </c>
      <c r="C174" s="73" t="s">
        <v>113</v>
      </c>
      <c r="D174" s="73" t="s">
        <v>158</v>
      </c>
      <c r="E174" s="72" t="s">
        <v>258</v>
      </c>
      <c r="F174" s="72"/>
      <c r="G174" s="31">
        <f>G175</f>
        <v>200</v>
      </c>
    </row>
    <row r="175" spans="1:7" ht="31.5">
      <c r="A175" s="29" t="s">
        <v>126</v>
      </c>
      <c r="B175" s="30" t="s">
        <v>26</v>
      </c>
      <c r="C175" s="73" t="s">
        <v>113</v>
      </c>
      <c r="D175" s="73" t="s">
        <v>158</v>
      </c>
      <c r="E175" s="72" t="s">
        <v>258</v>
      </c>
      <c r="F175" s="72">
        <v>244</v>
      </c>
      <c r="G175" s="31">
        <v>200</v>
      </c>
    </row>
    <row r="176" spans="1:7" ht="31.5">
      <c r="A176" s="46" t="s">
        <v>23</v>
      </c>
      <c r="B176" s="30" t="s">
        <v>26</v>
      </c>
      <c r="C176" s="73" t="s">
        <v>114</v>
      </c>
      <c r="D176" s="73" t="s">
        <v>256</v>
      </c>
      <c r="E176" s="72"/>
      <c r="F176" s="72"/>
      <c r="G176" s="31">
        <f>G177+G179+G181</f>
        <v>354</v>
      </c>
    </row>
    <row r="177" spans="1:7" ht="15.75">
      <c r="A177" s="45" t="s">
        <v>259</v>
      </c>
      <c r="B177" s="30" t="s">
        <v>26</v>
      </c>
      <c r="C177" s="73" t="s">
        <v>114</v>
      </c>
      <c r="D177" s="73" t="s">
        <v>256</v>
      </c>
      <c r="E177" s="72" t="s">
        <v>260</v>
      </c>
      <c r="F177" s="72"/>
      <c r="G177" s="31">
        <f>G178</f>
        <v>50</v>
      </c>
    </row>
    <row r="178" spans="1:7" ht="31.5">
      <c r="A178" s="29" t="s">
        <v>126</v>
      </c>
      <c r="B178" s="30" t="s">
        <v>26</v>
      </c>
      <c r="C178" s="73" t="s">
        <v>114</v>
      </c>
      <c r="D178" s="73" t="s">
        <v>256</v>
      </c>
      <c r="E178" s="72" t="s">
        <v>260</v>
      </c>
      <c r="F178" s="72">
        <v>244</v>
      </c>
      <c r="G178" s="31">
        <f>150-100</f>
        <v>50</v>
      </c>
    </row>
    <row r="179" spans="1:7" ht="15.75">
      <c r="A179" s="45" t="s">
        <v>261</v>
      </c>
      <c r="B179" s="30" t="s">
        <v>26</v>
      </c>
      <c r="C179" s="73" t="s">
        <v>114</v>
      </c>
      <c r="D179" s="73" t="s">
        <v>256</v>
      </c>
      <c r="E179" s="72" t="s">
        <v>262</v>
      </c>
      <c r="F179" s="72"/>
      <c r="G179" s="31">
        <f>G180</f>
        <v>129</v>
      </c>
    </row>
    <row r="180" spans="1:7" ht="31.5">
      <c r="A180" s="29" t="s">
        <v>126</v>
      </c>
      <c r="B180" s="30" t="s">
        <v>26</v>
      </c>
      <c r="C180" s="73" t="s">
        <v>114</v>
      </c>
      <c r="D180" s="73" t="s">
        <v>256</v>
      </c>
      <c r="E180" s="72" t="s">
        <v>262</v>
      </c>
      <c r="F180" s="72">
        <v>244</v>
      </c>
      <c r="G180" s="31">
        <f>529-400</f>
        <v>129</v>
      </c>
    </row>
    <row r="181" spans="1:7" ht="15.75">
      <c r="A181" s="45" t="s">
        <v>263</v>
      </c>
      <c r="B181" s="30" t="s">
        <v>26</v>
      </c>
      <c r="C181" s="73" t="s">
        <v>114</v>
      </c>
      <c r="D181" s="73" t="s">
        <v>256</v>
      </c>
      <c r="E181" s="72" t="s">
        <v>264</v>
      </c>
      <c r="F181" s="72"/>
      <c r="G181" s="31">
        <f>G182</f>
        <v>175</v>
      </c>
    </row>
    <row r="182" spans="1:7" ht="31.5">
      <c r="A182" s="29" t="s">
        <v>126</v>
      </c>
      <c r="B182" s="30" t="s">
        <v>26</v>
      </c>
      <c r="C182" s="73" t="s">
        <v>114</v>
      </c>
      <c r="D182" s="73" t="s">
        <v>256</v>
      </c>
      <c r="E182" s="72" t="s">
        <v>264</v>
      </c>
      <c r="F182" s="72">
        <v>244</v>
      </c>
      <c r="G182" s="31">
        <f>190-15</f>
        <v>175</v>
      </c>
    </row>
    <row r="183" spans="1:7" ht="63">
      <c r="A183" s="33" t="s">
        <v>265</v>
      </c>
      <c r="B183" s="30" t="s">
        <v>26</v>
      </c>
      <c r="C183" s="73"/>
      <c r="D183" s="73"/>
      <c r="E183" s="72" t="s">
        <v>266</v>
      </c>
      <c r="F183" s="72"/>
      <c r="G183" s="31">
        <f>G184+G187+G191</f>
        <v>30444.799999999996</v>
      </c>
    </row>
    <row r="184" spans="1:7" ht="15.75">
      <c r="A184" s="29" t="s">
        <v>5</v>
      </c>
      <c r="B184" s="30"/>
      <c r="C184" s="73" t="s">
        <v>141</v>
      </c>
      <c r="D184" s="73" t="s">
        <v>114</v>
      </c>
      <c r="E184" s="68"/>
      <c r="F184" s="72"/>
      <c r="G184" s="31">
        <f>G185</f>
        <v>1170</v>
      </c>
    </row>
    <row r="185" spans="1:7" ht="15.75">
      <c r="A185" s="27" t="s">
        <v>267</v>
      </c>
      <c r="B185" s="30" t="s">
        <v>26</v>
      </c>
      <c r="C185" s="73" t="s">
        <v>141</v>
      </c>
      <c r="D185" s="73" t="s">
        <v>114</v>
      </c>
      <c r="E185" s="72" t="s">
        <v>268</v>
      </c>
      <c r="F185" s="72"/>
      <c r="G185" s="31">
        <f>G186</f>
        <v>1170</v>
      </c>
    </row>
    <row r="186" spans="1:7" ht="31.5">
      <c r="A186" s="29" t="s">
        <v>126</v>
      </c>
      <c r="B186" s="30" t="s">
        <v>26</v>
      </c>
      <c r="C186" s="73" t="s">
        <v>141</v>
      </c>
      <c r="D186" s="73" t="s">
        <v>114</v>
      </c>
      <c r="E186" s="72" t="s">
        <v>268</v>
      </c>
      <c r="F186" s="72">
        <v>244</v>
      </c>
      <c r="G186" s="31">
        <f>1670-300-200</f>
        <v>1170</v>
      </c>
    </row>
    <row r="187" spans="1:7" ht="15.75">
      <c r="A187" s="2" t="s">
        <v>62</v>
      </c>
      <c r="B187" s="30"/>
      <c r="C187" s="73" t="s">
        <v>138</v>
      </c>
      <c r="D187" s="73" t="s">
        <v>256</v>
      </c>
      <c r="E187" s="72"/>
      <c r="F187" s="72"/>
      <c r="G187" s="31">
        <f>G188</f>
        <v>6644.6</v>
      </c>
    </row>
    <row r="188" spans="1:7" ht="15.75">
      <c r="A188" s="27" t="s">
        <v>269</v>
      </c>
      <c r="B188" s="30" t="s">
        <v>26</v>
      </c>
      <c r="C188" s="73" t="s">
        <v>138</v>
      </c>
      <c r="D188" s="73" t="s">
        <v>256</v>
      </c>
      <c r="E188" s="72" t="s">
        <v>270</v>
      </c>
      <c r="F188" s="72"/>
      <c r="G188" s="31">
        <f>G190+G189</f>
        <v>6644.6</v>
      </c>
    </row>
    <row r="189" spans="1:7" ht="31.5">
      <c r="A189" s="2" t="s">
        <v>143</v>
      </c>
      <c r="B189" s="30" t="s">
        <v>26</v>
      </c>
      <c r="C189" s="73" t="s">
        <v>138</v>
      </c>
      <c r="D189" s="73" t="s">
        <v>256</v>
      </c>
      <c r="E189" s="72" t="s">
        <v>270</v>
      </c>
      <c r="F189" s="72">
        <v>243</v>
      </c>
      <c r="G189" s="31">
        <f>'Прил.7 Прогр.2014'!E205</f>
        <v>2000</v>
      </c>
    </row>
    <row r="190" spans="1:7" ht="31.5">
      <c r="A190" s="29" t="s">
        <v>126</v>
      </c>
      <c r="B190" s="30" t="s">
        <v>26</v>
      </c>
      <c r="C190" s="73" t="s">
        <v>138</v>
      </c>
      <c r="D190" s="73" t="s">
        <v>256</v>
      </c>
      <c r="E190" s="72" t="s">
        <v>270</v>
      </c>
      <c r="F190" s="72">
        <v>244</v>
      </c>
      <c r="G190" s="31">
        <f>'Прил.7 Прогр.2014'!E207</f>
        <v>4644.6</v>
      </c>
    </row>
    <row r="191" spans="1:7" ht="15.75">
      <c r="A191" s="29" t="s">
        <v>5</v>
      </c>
      <c r="B191" s="30" t="s">
        <v>26</v>
      </c>
      <c r="C191" s="73" t="s">
        <v>141</v>
      </c>
      <c r="D191" s="73" t="s">
        <v>114</v>
      </c>
      <c r="E191" s="72"/>
      <c r="F191" s="72"/>
      <c r="G191" s="31">
        <f>G192</f>
        <v>22630.199999999997</v>
      </c>
    </row>
    <row r="192" spans="1:7" ht="15.75">
      <c r="A192" s="27" t="s">
        <v>271</v>
      </c>
      <c r="B192" s="30" t="s">
        <v>26</v>
      </c>
      <c r="C192" s="73" t="s">
        <v>141</v>
      </c>
      <c r="D192" s="73" t="s">
        <v>114</v>
      </c>
      <c r="E192" s="72" t="s">
        <v>272</v>
      </c>
      <c r="F192" s="72" t="s">
        <v>273</v>
      </c>
      <c r="G192" s="31">
        <f>G193+G194</f>
        <v>22630.199999999997</v>
      </c>
    </row>
    <row r="193" spans="1:7" ht="31.5">
      <c r="A193" s="2" t="s">
        <v>143</v>
      </c>
      <c r="B193" s="30" t="s">
        <v>26</v>
      </c>
      <c r="C193" s="73" t="s">
        <v>141</v>
      </c>
      <c r="D193" s="73" t="s">
        <v>114</v>
      </c>
      <c r="E193" s="72" t="s">
        <v>272</v>
      </c>
      <c r="F193" s="72">
        <v>243</v>
      </c>
      <c r="G193" s="31">
        <f>'Прил.7 Прогр.2014'!E210</f>
        <v>15992.8</v>
      </c>
    </row>
    <row r="194" spans="1:7" ht="31.5">
      <c r="A194" s="29" t="s">
        <v>126</v>
      </c>
      <c r="B194" s="30" t="s">
        <v>26</v>
      </c>
      <c r="C194" s="73" t="s">
        <v>141</v>
      </c>
      <c r="D194" s="73" t="s">
        <v>114</v>
      </c>
      <c r="E194" s="72" t="s">
        <v>272</v>
      </c>
      <c r="F194" s="72">
        <v>244</v>
      </c>
      <c r="G194" s="31">
        <f>7923.3-1285.9</f>
        <v>6637.4</v>
      </c>
    </row>
    <row r="195" spans="1:7" ht="63">
      <c r="A195" s="33" t="s">
        <v>274</v>
      </c>
      <c r="B195" s="30" t="s">
        <v>26</v>
      </c>
      <c r="C195" s="73"/>
      <c r="D195" s="73"/>
      <c r="E195" s="72" t="s">
        <v>275</v>
      </c>
      <c r="F195" s="72"/>
      <c r="G195" s="31">
        <f>G196</f>
        <v>30</v>
      </c>
    </row>
    <row r="196" spans="1:7" ht="15.75">
      <c r="A196" s="2" t="s">
        <v>2</v>
      </c>
      <c r="B196" s="30" t="s">
        <v>26</v>
      </c>
      <c r="C196" s="73" t="s">
        <v>138</v>
      </c>
      <c r="D196" s="73" t="s">
        <v>139</v>
      </c>
      <c r="E196" s="72"/>
      <c r="F196" s="72"/>
      <c r="G196" s="31">
        <f>G197</f>
        <v>30</v>
      </c>
    </row>
    <row r="197" spans="1:7" ht="31.5">
      <c r="A197" s="33" t="s">
        <v>276</v>
      </c>
      <c r="B197" s="30" t="s">
        <v>26</v>
      </c>
      <c r="C197" s="73" t="s">
        <v>138</v>
      </c>
      <c r="D197" s="73" t="s">
        <v>139</v>
      </c>
      <c r="E197" s="72" t="s">
        <v>277</v>
      </c>
      <c r="F197" s="72"/>
      <c r="G197" s="31">
        <f>G198</f>
        <v>30</v>
      </c>
    </row>
    <row r="198" spans="1:7" ht="15.75">
      <c r="A198" s="2" t="s">
        <v>177</v>
      </c>
      <c r="B198" s="30" t="s">
        <v>26</v>
      </c>
      <c r="C198" s="73" t="s">
        <v>138</v>
      </c>
      <c r="D198" s="73" t="s">
        <v>139</v>
      </c>
      <c r="E198" s="72" t="s">
        <v>277</v>
      </c>
      <c r="F198" s="72">
        <v>852</v>
      </c>
      <c r="G198" s="31">
        <v>30</v>
      </c>
    </row>
    <row r="199" spans="1:7" ht="15.75">
      <c r="A199" s="29" t="s">
        <v>21</v>
      </c>
      <c r="B199" s="30" t="s">
        <v>26</v>
      </c>
      <c r="C199" s="73"/>
      <c r="D199" s="73"/>
      <c r="E199" s="51" t="s">
        <v>110</v>
      </c>
      <c r="F199" s="51"/>
      <c r="G199" s="47">
        <f>G200+G204+G213</f>
        <v>11828.900000000001</v>
      </c>
    </row>
    <row r="200" spans="1:7" ht="47.25">
      <c r="A200" s="32" t="s">
        <v>278</v>
      </c>
      <c r="B200" s="30" t="s">
        <v>26</v>
      </c>
      <c r="C200" s="73"/>
      <c r="D200" s="73"/>
      <c r="E200" s="48" t="s">
        <v>279</v>
      </c>
      <c r="F200" s="48"/>
      <c r="G200" s="49">
        <f>G201</f>
        <v>1458.2</v>
      </c>
    </row>
    <row r="201" spans="1:7" ht="47.25">
      <c r="A201" s="29" t="s">
        <v>280</v>
      </c>
      <c r="B201" s="30" t="s">
        <v>26</v>
      </c>
      <c r="C201" s="73" t="s">
        <v>113</v>
      </c>
      <c r="D201" s="73" t="s">
        <v>138</v>
      </c>
      <c r="E201" s="50"/>
      <c r="F201" s="50"/>
      <c r="G201" s="47">
        <f>G202</f>
        <v>1458.2</v>
      </c>
    </row>
    <row r="202" spans="1:7" ht="63">
      <c r="A202" s="29" t="s">
        <v>281</v>
      </c>
      <c r="B202" s="30" t="s">
        <v>26</v>
      </c>
      <c r="C202" s="73" t="s">
        <v>113</v>
      </c>
      <c r="D202" s="73" t="s">
        <v>138</v>
      </c>
      <c r="E202" s="51" t="s">
        <v>282</v>
      </c>
      <c r="F202" s="51"/>
      <c r="G202" s="47">
        <f>G203</f>
        <v>1458.2</v>
      </c>
    </row>
    <row r="203" spans="1:7" ht="31.5">
      <c r="A203" s="29" t="s">
        <v>117</v>
      </c>
      <c r="B203" s="30" t="s">
        <v>26</v>
      </c>
      <c r="C203" s="73" t="s">
        <v>113</v>
      </c>
      <c r="D203" s="73" t="s">
        <v>138</v>
      </c>
      <c r="E203" s="51" t="s">
        <v>282</v>
      </c>
      <c r="F203" s="51">
        <v>121</v>
      </c>
      <c r="G203" s="47">
        <v>1458.2</v>
      </c>
    </row>
    <row r="204" spans="1:7" ht="31.5">
      <c r="A204" s="32" t="s">
        <v>121</v>
      </c>
      <c r="B204" s="30" t="s">
        <v>26</v>
      </c>
      <c r="C204" s="73"/>
      <c r="D204" s="73"/>
      <c r="E204" s="48" t="s">
        <v>122</v>
      </c>
      <c r="F204" s="48"/>
      <c r="G204" s="49">
        <f>G205</f>
        <v>9424.6</v>
      </c>
    </row>
    <row r="205" spans="1:7" ht="47.25">
      <c r="A205" s="29" t="s">
        <v>280</v>
      </c>
      <c r="B205" s="30" t="s">
        <v>26</v>
      </c>
      <c r="C205" s="73" t="s">
        <v>113</v>
      </c>
      <c r="D205" s="73" t="s">
        <v>138</v>
      </c>
      <c r="E205" s="50"/>
      <c r="F205" s="50"/>
      <c r="G205" s="47">
        <f>G206+G208</f>
        <v>9424.6</v>
      </c>
    </row>
    <row r="206" spans="1:7" ht="47.25">
      <c r="A206" s="29" t="s">
        <v>283</v>
      </c>
      <c r="B206" s="30" t="s">
        <v>26</v>
      </c>
      <c r="C206" s="73" t="s">
        <v>113</v>
      </c>
      <c r="D206" s="73" t="s">
        <v>138</v>
      </c>
      <c r="E206" s="51" t="s">
        <v>284</v>
      </c>
      <c r="F206" s="51"/>
      <c r="G206" s="47">
        <f>G207</f>
        <v>6622.4</v>
      </c>
    </row>
    <row r="207" spans="1:7" ht="31.5">
      <c r="A207" s="29" t="s">
        <v>117</v>
      </c>
      <c r="B207" s="30" t="s">
        <v>26</v>
      </c>
      <c r="C207" s="73" t="s">
        <v>113</v>
      </c>
      <c r="D207" s="73" t="s">
        <v>138</v>
      </c>
      <c r="E207" s="51" t="s">
        <v>284</v>
      </c>
      <c r="F207" s="51">
        <v>121</v>
      </c>
      <c r="G207" s="47">
        <v>6622.4</v>
      </c>
    </row>
    <row r="208" spans="1:7" ht="47.25">
      <c r="A208" s="29" t="s">
        <v>123</v>
      </c>
      <c r="B208" s="30" t="s">
        <v>26</v>
      </c>
      <c r="C208" s="73" t="s">
        <v>113</v>
      </c>
      <c r="D208" s="73" t="s">
        <v>138</v>
      </c>
      <c r="E208" s="51" t="s">
        <v>124</v>
      </c>
      <c r="F208" s="51"/>
      <c r="G208" s="47">
        <f>G209+G210+G211+G212</f>
        <v>2802.2000000000003</v>
      </c>
    </row>
    <row r="209" spans="1:7" ht="31.5">
      <c r="A209" s="29" t="s">
        <v>120</v>
      </c>
      <c r="B209" s="30" t="s">
        <v>26</v>
      </c>
      <c r="C209" s="73" t="s">
        <v>113</v>
      </c>
      <c r="D209" s="73" t="s">
        <v>138</v>
      </c>
      <c r="E209" s="51" t="s">
        <v>124</v>
      </c>
      <c r="F209" s="51">
        <v>122</v>
      </c>
      <c r="G209" s="47">
        <f>57.6+15</f>
        <v>72.6</v>
      </c>
    </row>
    <row r="210" spans="1:7" ht="31.5">
      <c r="A210" s="29" t="s">
        <v>125</v>
      </c>
      <c r="B210" s="30" t="s">
        <v>26</v>
      </c>
      <c r="C210" s="73" t="s">
        <v>113</v>
      </c>
      <c r="D210" s="73" t="s">
        <v>138</v>
      </c>
      <c r="E210" s="51" t="s">
        <v>124</v>
      </c>
      <c r="F210" s="51">
        <v>242</v>
      </c>
      <c r="G210" s="47">
        <f>715.2+17.6+10</f>
        <v>742.8000000000001</v>
      </c>
    </row>
    <row r="211" spans="1:7" ht="31.5">
      <c r="A211" s="29" t="s">
        <v>126</v>
      </c>
      <c r="B211" s="30" t="s">
        <v>26</v>
      </c>
      <c r="C211" s="73" t="s">
        <v>113</v>
      </c>
      <c r="D211" s="73" t="s">
        <v>138</v>
      </c>
      <c r="E211" s="51" t="s">
        <v>124</v>
      </c>
      <c r="F211" s="51">
        <v>244</v>
      </c>
      <c r="G211" s="47">
        <f>2981.6+223.6+136.9+211.8-1500+0.1-60-15</f>
        <v>1979</v>
      </c>
    </row>
    <row r="212" spans="1:7" ht="15.75">
      <c r="A212" s="29" t="s">
        <v>127</v>
      </c>
      <c r="B212" s="30" t="s">
        <v>26</v>
      </c>
      <c r="C212" s="73" t="s">
        <v>113</v>
      </c>
      <c r="D212" s="73" t="s">
        <v>138</v>
      </c>
      <c r="E212" s="51" t="s">
        <v>124</v>
      </c>
      <c r="F212" s="51">
        <v>852</v>
      </c>
      <c r="G212" s="47">
        <f>205-197.2</f>
        <v>7.800000000000011</v>
      </c>
    </row>
    <row r="213" spans="1:7" ht="31.5">
      <c r="A213" s="32" t="s">
        <v>285</v>
      </c>
      <c r="B213" s="30" t="s">
        <v>26</v>
      </c>
      <c r="C213" s="73" t="s">
        <v>113</v>
      </c>
      <c r="D213" s="73" t="s">
        <v>138</v>
      </c>
      <c r="E213" s="48" t="s">
        <v>286</v>
      </c>
      <c r="F213" s="48"/>
      <c r="G213" s="49">
        <f>G214+G219</f>
        <v>946.1</v>
      </c>
    </row>
    <row r="214" spans="1:7" ht="47.25">
      <c r="A214" s="29" t="s">
        <v>280</v>
      </c>
      <c r="B214" s="30" t="s">
        <v>26</v>
      </c>
      <c r="C214" s="73" t="s">
        <v>113</v>
      </c>
      <c r="D214" s="73" t="s">
        <v>138</v>
      </c>
      <c r="E214" s="50"/>
      <c r="F214" s="50"/>
      <c r="G214" s="47">
        <f>G215</f>
        <v>546.7</v>
      </c>
    </row>
    <row r="215" spans="1:7" ht="63">
      <c r="A215" s="29" t="s">
        <v>287</v>
      </c>
      <c r="B215" s="30" t="s">
        <v>26</v>
      </c>
      <c r="C215" s="73" t="s">
        <v>113</v>
      </c>
      <c r="D215" s="73" t="s">
        <v>138</v>
      </c>
      <c r="E215" s="51" t="s">
        <v>288</v>
      </c>
      <c r="F215" s="51"/>
      <c r="G215" s="47">
        <f>G216+G218+G217</f>
        <v>546.7</v>
      </c>
    </row>
    <row r="216" spans="1:7" ht="31.5">
      <c r="A216" s="29" t="s">
        <v>117</v>
      </c>
      <c r="B216" s="30" t="s">
        <v>26</v>
      </c>
      <c r="C216" s="73" t="s">
        <v>113</v>
      </c>
      <c r="D216" s="73" t="s">
        <v>138</v>
      </c>
      <c r="E216" s="51" t="s">
        <v>288</v>
      </c>
      <c r="F216" s="51">
        <v>121</v>
      </c>
      <c r="G216" s="47">
        <v>501.5</v>
      </c>
    </row>
    <row r="217" spans="1:7" ht="34.5" customHeight="1">
      <c r="A217" s="29" t="s">
        <v>125</v>
      </c>
      <c r="B217" s="30" t="s">
        <v>26</v>
      </c>
      <c r="C217" s="73" t="s">
        <v>113</v>
      </c>
      <c r="D217" s="73" t="s">
        <v>138</v>
      </c>
      <c r="E217" s="51" t="s">
        <v>288</v>
      </c>
      <c r="F217" s="51">
        <v>242</v>
      </c>
      <c r="G217" s="47">
        <v>7</v>
      </c>
    </row>
    <row r="218" spans="1:7" ht="31.5">
      <c r="A218" s="29" t="s">
        <v>126</v>
      </c>
      <c r="B218" s="30" t="s">
        <v>26</v>
      </c>
      <c r="C218" s="73" t="s">
        <v>113</v>
      </c>
      <c r="D218" s="73" t="s">
        <v>138</v>
      </c>
      <c r="E218" s="51" t="s">
        <v>288</v>
      </c>
      <c r="F218" s="51">
        <v>244</v>
      </c>
      <c r="G218" s="47">
        <f>45.2-7</f>
        <v>38.2</v>
      </c>
    </row>
    <row r="219" spans="1:7" ht="15.75">
      <c r="A219" s="52" t="s">
        <v>66</v>
      </c>
      <c r="B219" s="30" t="s">
        <v>26</v>
      </c>
      <c r="C219" s="73" t="s">
        <v>145</v>
      </c>
      <c r="D219" s="73" t="s">
        <v>114</v>
      </c>
      <c r="E219" s="51"/>
      <c r="F219" s="51"/>
      <c r="G219" s="47">
        <f>G220</f>
        <v>399.4</v>
      </c>
    </row>
    <row r="220" spans="1:7" ht="47.25">
      <c r="A220" s="29" t="s">
        <v>289</v>
      </c>
      <c r="B220" s="30" t="s">
        <v>26</v>
      </c>
      <c r="C220" s="73" t="s">
        <v>145</v>
      </c>
      <c r="D220" s="73" t="s">
        <v>114</v>
      </c>
      <c r="E220" s="51" t="s">
        <v>290</v>
      </c>
      <c r="F220" s="51"/>
      <c r="G220" s="47">
        <f>G221+G222+G223+G224</f>
        <v>399.4</v>
      </c>
    </row>
    <row r="221" spans="1:7" ht="31.5">
      <c r="A221" s="29" t="s">
        <v>117</v>
      </c>
      <c r="B221" s="30" t="s">
        <v>26</v>
      </c>
      <c r="C221" s="73" t="s">
        <v>145</v>
      </c>
      <c r="D221" s="73" t="s">
        <v>114</v>
      </c>
      <c r="E221" s="51" t="s">
        <v>290</v>
      </c>
      <c r="F221" s="51">
        <v>121</v>
      </c>
      <c r="G221" s="47">
        <f>382.4-5</f>
        <v>377.4</v>
      </c>
    </row>
    <row r="222" spans="1:7" ht="31.5">
      <c r="A222" s="29" t="s">
        <v>120</v>
      </c>
      <c r="B222" s="30" t="s">
        <v>26</v>
      </c>
      <c r="C222" s="73" t="s">
        <v>145</v>
      </c>
      <c r="D222" s="73" t="s">
        <v>114</v>
      </c>
      <c r="E222" s="51" t="s">
        <v>290</v>
      </c>
      <c r="F222" s="51">
        <v>122</v>
      </c>
      <c r="G222" s="47">
        <v>3.5</v>
      </c>
    </row>
    <row r="223" spans="1:7" ht="31.5">
      <c r="A223" s="29" t="s">
        <v>125</v>
      </c>
      <c r="B223" s="30" t="s">
        <v>26</v>
      </c>
      <c r="C223" s="73" t="s">
        <v>145</v>
      </c>
      <c r="D223" s="73" t="s">
        <v>114</v>
      </c>
      <c r="E223" s="51" t="s">
        <v>290</v>
      </c>
      <c r="F223" s="51">
        <v>242</v>
      </c>
      <c r="G223" s="47">
        <v>12</v>
      </c>
    </row>
    <row r="224" spans="1:7" ht="31.5">
      <c r="A224" s="29" t="s">
        <v>126</v>
      </c>
      <c r="B224" s="30" t="s">
        <v>26</v>
      </c>
      <c r="C224" s="73" t="s">
        <v>145</v>
      </c>
      <c r="D224" s="73" t="s">
        <v>114</v>
      </c>
      <c r="E224" s="51" t="s">
        <v>290</v>
      </c>
      <c r="F224" s="51">
        <v>244</v>
      </c>
      <c r="G224" s="47">
        <f>13.4-6.9</f>
        <v>6.5</v>
      </c>
    </row>
    <row r="225" spans="1:7" ht="47.25">
      <c r="A225" s="29" t="s">
        <v>128</v>
      </c>
      <c r="B225" s="30" t="s">
        <v>26</v>
      </c>
      <c r="C225" s="73"/>
      <c r="D225" s="73"/>
      <c r="E225" s="51" t="s">
        <v>129</v>
      </c>
      <c r="F225" s="51"/>
      <c r="G225" s="47">
        <f>G226</f>
        <v>52486</v>
      </c>
    </row>
    <row r="226" spans="1:7" ht="15.75">
      <c r="A226" s="29" t="s">
        <v>130</v>
      </c>
      <c r="B226" s="30" t="s">
        <v>26</v>
      </c>
      <c r="C226" s="73"/>
      <c r="D226" s="73"/>
      <c r="E226" s="51" t="s">
        <v>131</v>
      </c>
      <c r="F226" s="51"/>
      <c r="G226" s="47">
        <f>G233+G240+G244+G247+G252+G255+G258+G261+G264+G267+G270+G273+G306+G227+G276+G284+G287+G291+G297+G300+G303+G294+G281</f>
        <v>52486</v>
      </c>
    </row>
    <row r="227" spans="1:7" ht="63">
      <c r="A227" s="29" t="s">
        <v>376</v>
      </c>
      <c r="B227" s="30" t="s">
        <v>26</v>
      </c>
      <c r="C227" s="73"/>
      <c r="D227" s="73"/>
      <c r="E227" s="51" t="s">
        <v>292</v>
      </c>
      <c r="F227" s="51"/>
      <c r="G227" s="47">
        <f>G228</f>
        <v>600</v>
      </c>
    </row>
    <row r="228" spans="1:7" ht="15.75">
      <c r="A228" s="29" t="s">
        <v>64</v>
      </c>
      <c r="B228" s="30" t="s">
        <v>26</v>
      </c>
      <c r="C228" s="73" t="s">
        <v>141</v>
      </c>
      <c r="D228" s="73" t="s">
        <v>141</v>
      </c>
      <c r="E228" s="51"/>
      <c r="F228" s="51"/>
      <c r="G228" s="47">
        <f>G229+G230+G231+G232</f>
        <v>600</v>
      </c>
    </row>
    <row r="229" spans="1:7" ht="31.5">
      <c r="A229" s="29" t="s">
        <v>151</v>
      </c>
      <c r="B229" s="30" t="s">
        <v>26</v>
      </c>
      <c r="C229" s="73" t="s">
        <v>141</v>
      </c>
      <c r="D229" s="73" t="s">
        <v>141</v>
      </c>
      <c r="E229" s="51" t="s">
        <v>292</v>
      </c>
      <c r="F229" s="51">
        <v>111</v>
      </c>
      <c r="G229" s="47">
        <f>595-8</f>
        <v>587</v>
      </c>
    </row>
    <row r="230" spans="1:7" ht="15.75">
      <c r="A230" s="2" t="s">
        <v>152</v>
      </c>
      <c r="B230" s="30" t="s">
        <v>26</v>
      </c>
      <c r="C230" s="73" t="s">
        <v>141</v>
      </c>
      <c r="D230" s="73" t="s">
        <v>141</v>
      </c>
      <c r="E230" s="51" t="s">
        <v>292</v>
      </c>
      <c r="F230" s="51">
        <v>112</v>
      </c>
      <c r="G230" s="47">
        <v>5</v>
      </c>
    </row>
    <row r="231" spans="1:7" ht="31.5">
      <c r="A231" s="29" t="s">
        <v>125</v>
      </c>
      <c r="B231" s="30" t="s">
        <v>26</v>
      </c>
      <c r="C231" s="73" t="s">
        <v>141</v>
      </c>
      <c r="D231" s="73" t="s">
        <v>141</v>
      </c>
      <c r="E231" s="51" t="s">
        <v>292</v>
      </c>
      <c r="F231" s="51">
        <v>242</v>
      </c>
      <c r="G231" s="47">
        <v>5</v>
      </c>
    </row>
    <row r="232" spans="1:7" ht="31.5">
      <c r="A232" s="29" t="s">
        <v>126</v>
      </c>
      <c r="B232" s="30" t="s">
        <v>26</v>
      </c>
      <c r="C232" s="73" t="s">
        <v>141</v>
      </c>
      <c r="D232" s="73" t="s">
        <v>141</v>
      </c>
      <c r="E232" s="51" t="s">
        <v>292</v>
      </c>
      <c r="F232" s="51">
        <v>244</v>
      </c>
      <c r="G232" s="47">
        <v>3</v>
      </c>
    </row>
    <row r="233" spans="1:7" ht="63">
      <c r="A233" s="29" t="s">
        <v>291</v>
      </c>
      <c r="B233" s="30" t="s">
        <v>26</v>
      </c>
      <c r="C233" s="73"/>
      <c r="D233" s="73"/>
      <c r="E233" s="51" t="s">
        <v>292</v>
      </c>
      <c r="F233" s="51"/>
      <c r="G233" s="47">
        <f>G235+G236+G237+G238+G239</f>
        <v>7972.799999999999</v>
      </c>
    </row>
    <row r="234" spans="1:7" ht="15.75">
      <c r="A234" s="29" t="s">
        <v>1</v>
      </c>
      <c r="B234" s="30" t="s">
        <v>26</v>
      </c>
      <c r="C234" s="73" t="s">
        <v>113</v>
      </c>
      <c r="D234" s="73" t="s">
        <v>158</v>
      </c>
      <c r="E234" s="51"/>
      <c r="F234" s="51"/>
      <c r="G234" s="47">
        <f>G233</f>
        <v>7972.799999999999</v>
      </c>
    </row>
    <row r="235" spans="1:7" ht="31.5">
      <c r="A235" s="29" t="s">
        <v>151</v>
      </c>
      <c r="B235" s="30" t="s">
        <v>26</v>
      </c>
      <c r="C235" s="73" t="s">
        <v>113</v>
      </c>
      <c r="D235" s="73" t="s">
        <v>158</v>
      </c>
      <c r="E235" s="51" t="s">
        <v>292</v>
      </c>
      <c r="F235" s="51">
        <v>111</v>
      </c>
      <c r="G235" s="47">
        <f>4515.9+617.2</f>
        <v>5133.099999999999</v>
      </c>
    </row>
    <row r="236" spans="1:7" ht="15.75">
      <c r="A236" s="2" t="s">
        <v>152</v>
      </c>
      <c r="B236" s="30" t="s">
        <v>26</v>
      </c>
      <c r="C236" s="73" t="s">
        <v>113</v>
      </c>
      <c r="D236" s="73" t="s">
        <v>158</v>
      </c>
      <c r="E236" s="51" t="s">
        <v>292</v>
      </c>
      <c r="F236" s="51">
        <v>112</v>
      </c>
      <c r="G236" s="47">
        <v>8</v>
      </c>
    </row>
    <row r="237" spans="1:7" ht="31.5">
      <c r="A237" s="29" t="s">
        <v>125</v>
      </c>
      <c r="B237" s="30" t="s">
        <v>26</v>
      </c>
      <c r="C237" s="73" t="s">
        <v>113</v>
      </c>
      <c r="D237" s="73" t="s">
        <v>158</v>
      </c>
      <c r="E237" s="51" t="s">
        <v>292</v>
      </c>
      <c r="F237" s="51">
        <v>242</v>
      </c>
      <c r="G237" s="47">
        <v>1159.3</v>
      </c>
    </row>
    <row r="238" spans="1:7" ht="31.5">
      <c r="A238" s="29" t="s">
        <v>126</v>
      </c>
      <c r="B238" s="30" t="s">
        <v>26</v>
      </c>
      <c r="C238" s="73" t="s">
        <v>113</v>
      </c>
      <c r="D238" s="73" t="s">
        <v>158</v>
      </c>
      <c r="E238" s="51" t="s">
        <v>292</v>
      </c>
      <c r="F238" s="51">
        <v>244</v>
      </c>
      <c r="G238" s="47">
        <f>1621.4+109-60</f>
        <v>1670.4</v>
      </c>
    </row>
    <row r="239" spans="1:7" ht="15.75">
      <c r="A239" s="29" t="s">
        <v>127</v>
      </c>
      <c r="B239" s="30" t="s">
        <v>26</v>
      </c>
      <c r="C239" s="73" t="s">
        <v>113</v>
      </c>
      <c r="D239" s="73" t="s">
        <v>158</v>
      </c>
      <c r="E239" s="51" t="s">
        <v>292</v>
      </c>
      <c r="F239" s="51">
        <v>852</v>
      </c>
      <c r="G239" s="47">
        <v>2</v>
      </c>
    </row>
    <row r="240" spans="1:7" ht="63">
      <c r="A240" s="29" t="s">
        <v>293</v>
      </c>
      <c r="B240" s="30" t="s">
        <v>26</v>
      </c>
      <c r="C240" s="94"/>
      <c r="D240" s="94"/>
      <c r="E240" s="51" t="s">
        <v>294</v>
      </c>
      <c r="F240" s="51"/>
      <c r="G240" s="47">
        <f>G242</f>
        <v>500</v>
      </c>
    </row>
    <row r="241" spans="1:7" ht="15.75">
      <c r="A241" s="29" t="s">
        <v>22</v>
      </c>
      <c r="B241" s="30"/>
      <c r="C241" s="73" t="s">
        <v>113</v>
      </c>
      <c r="D241" s="73" t="s">
        <v>174</v>
      </c>
      <c r="E241" s="51"/>
      <c r="F241" s="51"/>
      <c r="G241" s="47">
        <f>G240</f>
        <v>500</v>
      </c>
    </row>
    <row r="242" spans="1:7" ht="15.75">
      <c r="A242" s="29" t="s">
        <v>295</v>
      </c>
      <c r="B242" s="30" t="s">
        <v>26</v>
      </c>
      <c r="C242" s="73" t="s">
        <v>113</v>
      </c>
      <c r="D242" s="73" t="s">
        <v>174</v>
      </c>
      <c r="E242" s="51" t="s">
        <v>294</v>
      </c>
      <c r="F242" s="51">
        <v>870</v>
      </c>
      <c r="G242" s="47">
        <v>500</v>
      </c>
    </row>
    <row r="243" spans="1:7" ht="15.75">
      <c r="A243" s="29" t="s">
        <v>1</v>
      </c>
      <c r="B243" s="30" t="s">
        <v>26</v>
      </c>
      <c r="C243" s="73" t="s">
        <v>113</v>
      </c>
      <c r="D243" s="73" t="s">
        <v>158</v>
      </c>
      <c r="E243" s="51"/>
      <c r="F243" s="51"/>
      <c r="G243" s="47"/>
    </row>
    <row r="244" spans="1:7" ht="63">
      <c r="A244" s="29" t="s">
        <v>296</v>
      </c>
      <c r="B244" s="30" t="s">
        <v>26</v>
      </c>
      <c r="C244" s="73"/>
      <c r="D244" s="73"/>
      <c r="E244" s="51" t="s">
        <v>297</v>
      </c>
      <c r="F244" s="51"/>
      <c r="G244" s="47">
        <f>G246</f>
        <v>100</v>
      </c>
    </row>
    <row r="245" spans="1:7" ht="15.75">
      <c r="A245" s="29" t="s">
        <v>1</v>
      </c>
      <c r="B245" s="30" t="s">
        <v>26</v>
      </c>
      <c r="C245" s="73" t="s">
        <v>113</v>
      </c>
      <c r="D245" s="73" t="s">
        <v>158</v>
      </c>
      <c r="E245" s="51"/>
      <c r="F245" s="51"/>
      <c r="G245" s="47">
        <f>G246</f>
        <v>100</v>
      </c>
    </row>
    <row r="246" spans="1:7" ht="15.75">
      <c r="A246" s="29" t="s">
        <v>127</v>
      </c>
      <c r="B246" s="30" t="s">
        <v>26</v>
      </c>
      <c r="C246" s="73" t="s">
        <v>113</v>
      </c>
      <c r="D246" s="73" t="s">
        <v>158</v>
      </c>
      <c r="E246" s="51" t="s">
        <v>297</v>
      </c>
      <c r="F246" s="51">
        <v>852</v>
      </c>
      <c r="G246" s="47">
        <v>100</v>
      </c>
    </row>
    <row r="247" spans="1:7" ht="94.5">
      <c r="A247" s="29" t="s">
        <v>298</v>
      </c>
      <c r="B247" s="30" t="s">
        <v>26</v>
      </c>
      <c r="C247" s="73"/>
      <c r="D247" s="73"/>
      <c r="E247" s="51" t="s">
        <v>299</v>
      </c>
      <c r="F247" s="51"/>
      <c r="G247" s="47">
        <f>G248</f>
        <v>8008.5</v>
      </c>
    </row>
    <row r="248" spans="1:7" ht="15.75">
      <c r="A248" s="29" t="s">
        <v>1</v>
      </c>
      <c r="B248" s="30" t="s">
        <v>26</v>
      </c>
      <c r="C248" s="73" t="s">
        <v>113</v>
      </c>
      <c r="D248" s="73" t="s">
        <v>158</v>
      </c>
      <c r="E248" s="51"/>
      <c r="F248" s="51"/>
      <c r="G248" s="47">
        <f>G249+G250+G251</f>
        <v>8008.5</v>
      </c>
    </row>
    <row r="249" spans="1:7" ht="31.5">
      <c r="A249" s="29" t="s">
        <v>126</v>
      </c>
      <c r="B249" s="30" t="s">
        <v>26</v>
      </c>
      <c r="C249" s="73" t="s">
        <v>113</v>
      </c>
      <c r="D249" s="73" t="s">
        <v>158</v>
      </c>
      <c r="E249" s="51" t="s">
        <v>299</v>
      </c>
      <c r="F249" s="51">
        <v>244</v>
      </c>
      <c r="G249" s="47">
        <f>5000+918.4</f>
        <v>5918.4</v>
      </c>
    </row>
    <row r="250" spans="1:7" ht="94.5">
      <c r="A250" s="29" t="s">
        <v>414</v>
      </c>
      <c r="B250" s="30" t="s">
        <v>26</v>
      </c>
      <c r="C250" s="73" t="s">
        <v>113</v>
      </c>
      <c r="D250" s="73" t="s">
        <v>158</v>
      </c>
      <c r="E250" s="51" t="s">
        <v>299</v>
      </c>
      <c r="F250" s="51">
        <v>831</v>
      </c>
      <c r="G250" s="47">
        <v>2088.1</v>
      </c>
    </row>
    <row r="251" spans="1:7" ht="15.75">
      <c r="A251" s="29" t="s">
        <v>415</v>
      </c>
      <c r="B251" s="30" t="s">
        <v>26</v>
      </c>
      <c r="C251" s="73" t="s">
        <v>113</v>
      </c>
      <c r="D251" s="73" t="s">
        <v>158</v>
      </c>
      <c r="E251" s="51" t="s">
        <v>299</v>
      </c>
      <c r="F251" s="51">
        <v>852</v>
      </c>
      <c r="G251" s="47">
        <v>2</v>
      </c>
    </row>
    <row r="252" spans="1:7" ht="63">
      <c r="A252" s="29" t="s">
        <v>300</v>
      </c>
      <c r="B252" s="30" t="s">
        <v>26</v>
      </c>
      <c r="C252" s="73"/>
      <c r="D252" s="73"/>
      <c r="E252" s="51" t="s">
        <v>301</v>
      </c>
      <c r="F252" s="51"/>
      <c r="G252" s="47">
        <f>G254</f>
        <v>22</v>
      </c>
    </row>
    <row r="253" spans="1:7" ht="15.75">
      <c r="A253" s="29" t="s">
        <v>1</v>
      </c>
      <c r="B253" s="30" t="s">
        <v>26</v>
      </c>
      <c r="C253" s="73" t="s">
        <v>113</v>
      </c>
      <c r="D253" s="73" t="s">
        <v>158</v>
      </c>
      <c r="E253" s="51"/>
      <c r="F253" s="51"/>
      <c r="G253" s="47">
        <f>G254</f>
        <v>22</v>
      </c>
    </row>
    <row r="254" spans="1:7" ht="15.75">
      <c r="A254" s="29" t="s">
        <v>127</v>
      </c>
      <c r="B254" s="30" t="s">
        <v>26</v>
      </c>
      <c r="C254" s="73" t="s">
        <v>113</v>
      </c>
      <c r="D254" s="73" t="s">
        <v>158</v>
      </c>
      <c r="E254" s="51" t="s">
        <v>301</v>
      </c>
      <c r="F254" s="51">
        <v>852</v>
      </c>
      <c r="G254" s="47">
        <v>22</v>
      </c>
    </row>
    <row r="255" spans="1:7" ht="78.75">
      <c r="A255" s="29" t="s">
        <v>302</v>
      </c>
      <c r="B255" s="30" t="s">
        <v>26</v>
      </c>
      <c r="C255" s="73"/>
      <c r="D255" s="73"/>
      <c r="E255" s="51" t="s">
        <v>303</v>
      </c>
      <c r="F255" s="51"/>
      <c r="G255" s="47">
        <f>G257</f>
        <v>2360.7999999999997</v>
      </c>
    </row>
    <row r="256" spans="1:7" ht="15.75">
      <c r="A256" s="29" t="s">
        <v>1</v>
      </c>
      <c r="B256" s="30" t="s">
        <v>26</v>
      </c>
      <c r="C256" s="73" t="s">
        <v>113</v>
      </c>
      <c r="D256" s="73" t="s">
        <v>158</v>
      </c>
      <c r="E256" s="51"/>
      <c r="F256" s="51"/>
      <c r="G256" s="47">
        <f>G257</f>
        <v>2360.7999999999997</v>
      </c>
    </row>
    <row r="257" spans="1:7" ht="31.5">
      <c r="A257" s="29" t="s">
        <v>126</v>
      </c>
      <c r="B257" s="30" t="s">
        <v>26</v>
      </c>
      <c r="C257" s="73" t="s">
        <v>113</v>
      </c>
      <c r="D257" s="73" t="s">
        <v>158</v>
      </c>
      <c r="E257" s="51" t="s">
        <v>303</v>
      </c>
      <c r="F257" s="51">
        <v>244</v>
      </c>
      <c r="G257" s="47">
        <f>2267.6+93.2</f>
        <v>2360.7999999999997</v>
      </c>
    </row>
    <row r="258" spans="1:7" ht="78.75">
      <c r="A258" s="29" t="s">
        <v>304</v>
      </c>
      <c r="B258" s="30" t="s">
        <v>26</v>
      </c>
      <c r="C258" s="73"/>
      <c r="D258" s="73"/>
      <c r="E258" s="51" t="s">
        <v>305</v>
      </c>
      <c r="F258" s="51"/>
      <c r="G258" s="47">
        <f>G260</f>
        <v>47.2</v>
      </c>
    </row>
    <row r="259" spans="1:7" ht="15.75">
      <c r="A259" s="29" t="s">
        <v>1</v>
      </c>
      <c r="B259" s="30" t="s">
        <v>26</v>
      </c>
      <c r="C259" s="73" t="s">
        <v>113</v>
      </c>
      <c r="D259" s="73" t="s">
        <v>158</v>
      </c>
      <c r="E259" s="51"/>
      <c r="F259" s="51"/>
      <c r="G259" s="47">
        <f>G260</f>
        <v>47.2</v>
      </c>
    </row>
    <row r="260" spans="1:7" ht="15.75">
      <c r="A260" s="29" t="s">
        <v>161</v>
      </c>
      <c r="B260" s="30" t="s">
        <v>26</v>
      </c>
      <c r="C260" s="73" t="s">
        <v>113</v>
      </c>
      <c r="D260" s="73" t="s">
        <v>158</v>
      </c>
      <c r="E260" s="51" t="s">
        <v>305</v>
      </c>
      <c r="F260" s="51">
        <v>350</v>
      </c>
      <c r="G260" s="47">
        <v>47.2</v>
      </c>
    </row>
    <row r="261" spans="1:7" ht="63">
      <c r="A261" s="29" t="s">
        <v>306</v>
      </c>
      <c r="B261" s="30" t="s">
        <v>26</v>
      </c>
      <c r="C261" s="73"/>
      <c r="D261" s="73"/>
      <c r="E261" s="51" t="s">
        <v>307</v>
      </c>
      <c r="F261" s="51"/>
      <c r="G261" s="47">
        <f>G263</f>
        <v>228.8</v>
      </c>
    </row>
    <row r="262" spans="1:7" ht="15.75">
      <c r="A262" s="29" t="s">
        <v>1</v>
      </c>
      <c r="B262" s="30" t="s">
        <v>26</v>
      </c>
      <c r="C262" s="73" t="s">
        <v>113</v>
      </c>
      <c r="D262" s="73" t="s">
        <v>158</v>
      </c>
      <c r="E262" s="51"/>
      <c r="F262" s="51"/>
      <c r="G262" s="47">
        <f>G263</f>
        <v>228.8</v>
      </c>
    </row>
    <row r="263" spans="1:7" ht="31.5">
      <c r="A263" s="29" t="s">
        <v>126</v>
      </c>
      <c r="B263" s="30" t="s">
        <v>26</v>
      </c>
      <c r="C263" s="73" t="s">
        <v>113</v>
      </c>
      <c r="D263" s="73" t="s">
        <v>158</v>
      </c>
      <c r="E263" s="51" t="s">
        <v>307</v>
      </c>
      <c r="F263" s="51">
        <v>244</v>
      </c>
      <c r="G263" s="47">
        <v>228.8</v>
      </c>
    </row>
    <row r="264" spans="1:7" ht="92.25" customHeight="1">
      <c r="A264" s="29" t="s">
        <v>308</v>
      </c>
      <c r="B264" s="30" t="s">
        <v>26</v>
      </c>
      <c r="C264" s="73"/>
      <c r="D264" s="73"/>
      <c r="E264" s="51" t="s">
        <v>309</v>
      </c>
      <c r="F264" s="51"/>
      <c r="G264" s="47">
        <f>G266</f>
        <v>20</v>
      </c>
    </row>
    <row r="265" spans="1:7" ht="15.75">
      <c r="A265" s="2" t="s">
        <v>24</v>
      </c>
      <c r="B265" s="30"/>
      <c r="C265" s="73" t="s">
        <v>138</v>
      </c>
      <c r="D265" s="73" t="s">
        <v>145</v>
      </c>
      <c r="E265" s="51"/>
      <c r="F265" s="51"/>
      <c r="G265" s="47">
        <f>G264</f>
        <v>20</v>
      </c>
    </row>
    <row r="266" spans="1:7" ht="31.5">
      <c r="A266" s="29" t="s">
        <v>126</v>
      </c>
      <c r="B266" s="30" t="s">
        <v>26</v>
      </c>
      <c r="C266" s="73" t="s">
        <v>138</v>
      </c>
      <c r="D266" s="73" t="s">
        <v>145</v>
      </c>
      <c r="E266" s="51" t="s">
        <v>309</v>
      </c>
      <c r="F266" s="51">
        <v>244</v>
      </c>
      <c r="G266" s="47">
        <v>20</v>
      </c>
    </row>
    <row r="267" spans="1:7" ht="63">
      <c r="A267" s="29" t="s">
        <v>310</v>
      </c>
      <c r="B267" s="30" t="s">
        <v>26</v>
      </c>
      <c r="C267" s="73"/>
      <c r="D267" s="73"/>
      <c r="E267" s="51" t="s">
        <v>311</v>
      </c>
      <c r="F267" s="51"/>
      <c r="G267" s="47">
        <f>G269</f>
        <v>802</v>
      </c>
    </row>
    <row r="268" spans="1:7" ht="15.75">
      <c r="A268" s="29" t="s">
        <v>2</v>
      </c>
      <c r="B268" s="30" t="s">
        <v>26</v>
      </c>
      <c r="C268" s="73" t="s">
        <v>138</v>
      </c>
      <c r="D268" s="73" t="s">
        <v>139</v>
      </c>
      <c r="E268" s="51"/>
      <c r="F268" s="51"/>
      <c r="G268" s="47">
        <f>G269</f>
        <v>802</v>
      </c>
    </row>
    <row r="269" spans="1:7" ht="31.5">
      <c r="A269" s="29" t="s">
        <v>126</v>
      </c>
      <c r="B269" s="30" t="s">
        <v>26</v>
      </c>
      <c r="C269" s="73" t="s">
        <v>138</v>
      </c>
      <c r="D269" s="73" t="s">
        <v>139</v>
      </c>
      <c r="E269" s="51" t="s">
        <v>311</v>
      </c>
      <c r="F269" s="51">
        <v>244</v>
      </c>
      <c r="G269" s="47">
        <f>500+302</f>
        <v>802</v>
      </c>
    </row>
    <row r="270" spans="1:7" ht="78.75">
      <c r="A270" s="29" t="s">
        <v>312</v>
      </c>
      <c r="B270" s="30" t="s">
        <v>26</v>
      </c>
      <c r="C270" s="73"/>
      <c r="D270" s="73"/>
      <c r="E270" s="51" t="s">
        <v>313</v>
      </c>
      <c r="F270" s="51"/>
      <c r="G270" s="47">
        <f>G272</f>
        <v>4902.699999999999</v>
      </c>
    </row>
    <row r="271" spans="1:7" ht="15.75">
      <c r="A271" s="29" t="s">
        <v>2</v>
      </c>
      <c r="B271" s="30" t="s">
        <v>26</v>
      </c>
      <c r="C271" s="73" t="s">
        <v>138</v>
      </c>
      <c r="D271" s="73" t="s">
        <v>139</v>
      </c>
      <c r="E271" s="51"/>
      <c r="F271" s="51"/>
      <c r="G271" s="47">
        <f>G272</f>
        <v>4902.699999999999</v>
      </c>
    </row>
    <row r="272" spans="1:7" ht="31.5">
      <c r="A272" s="29" t="s">
        <v>126</v>
      </c>
      <c r="B272" s="30" t="s">
        <v>26</v>
      </c>
      <c r="C272" s="73" t="s">
        <v>138</v>
      </c>
      <c r="D272" s="73" t="s">
        <v>139</v>
      </c>
      <c r="E272" s="51" t="s">
        <v>313</v>
      </c>
      <c r="F272" s="51">
        <v>244</v>
      </c>
      <c r="G272" s="47">
        <f>'Прил.7 Прогр.2014'!E319</f>
        <v>4902.699999999999</v>
      </c>
    </row>
    <row r="273" spans="1:7" ht="60.75" customHeight="1">
      <c r="A273" s="29" t="s">
        <v>314</v>
      </c>
      <c r="B273" s="30" t="s">
        <v>26</v>
      </c>
      <c r="C273" s="73"/>
      <c r="D273" s="73"/>
      <c r="E273" s="51" t="s">
        <v>133</v>
      </c>
      <c r="F273" s="51"/>
      <c r="G273" s="47">
        <f>G275</f>
        <v>64</v>
      </c>
    </row>
    <row r="274" spans="1:7" ht="15.75">
      <c r="A274" s="2" t="s">
        <v>7</v>
      </c>
      <c r="B274" s="30" t="s">
        <v>26</v>
      </c>
      <c r="C274" s="73" t="s">
        <v>224</v>
      </c>
      <c r="D274" s="73" t="s">
        <v>114</v>
      </c>
      <c r="E274" s="51"/>
      <c r="F274" s="51"/>
      <c r="G274" s="47">
        <f>G273</f>
        <v>64</v>
      </c>
    </row>
    <row r="275" spans="1:7" ht="31.5">
      <c r="A275" s="2" t="s">
        <v>315</v>
      </c>
      <c r="B275" s="30" t="s">
        <v>26</v>
      </c>
      <c r="C275" s="73" t="s">
        <v>224</v>
      </c>
      <c r="D275" s="73" t="s">
        <v>114</v>
      </c>
      <c r="E275" s="51" t="s">
        <v>133</v>
      </c>
      <c r="F275" s="51">
        <v>321</v>
      </c>
      <c r="G275" s="47">
        <v>64</v>
      </c>
    </row>
    <row r="276" spans="1:7" ht="31.5">
      <c r="A276" s="2" t="s">
        <v>380</v>
      </c>
      <c r="B276" s="30" t="s">
        <v>26</v>
      </c>
      <c r="C276" s="73"/>
      <c r="D276" s="73"/>
      <c r="E276" s="51" t="s">
        <v>377</v>
      </c>
      <c r="F276" s="51"/>
      <c r="G276" s="47">
        <f>G277+G279</f>
        <v>13833.9</v>
      </c>
    </row>
    <row r="277" spans="1:7" ht="15.75">
      <c r="A277" s="2" t="s">
        <v>3</v>
      </c>
      <c r="B277" s="30" t="s">
        <v>26</v>
      </c>
      <c r="C277" s="73" t="s">
        <v>141</v>
      </c>
      <c r="D277" s="73" t="s">
        <v>113</v>
      </c>
      <c r="E277" s="51" t="s">
        <v>377</v>
      </c>
      <c r="F277" s="51"/>
      <c r="G277" s="47">
        <f>G278</f>
        <v>10333.9</v>
      </c>
    </row>
    <row r="278" spans="1:7" ht="30" customHeight="1">
      <c r="A278" s="9" t="s">
        <v>146</v>
      </c>
      <c r="B278" s="30" t="s">
        <v>26</v>
      </c>
      <c r="C278" s="73" t="s">
        <v>141</v>
      </c>
      <c r="D278" s="73" t="s">
        <v>113</v>
      </c>
      <c r="E278" s="51" t="s">
        <v>377</v>
      </c>
      <c r="F278" s="51">
        <v>411</v>
      </c>
      <c r="G278" s="66">
        <f>'Прил.7 Прогр.2014'!E325</f>
        <v>10333.9</v>
      </c>
    </row>
    <row r="279" spans="1:7" ht="17.25" customHeight="1">
      <c r="A279" s="38" t="s">
        <v>4</v>
      </c>
      <c r="B279" s="30" t="s">
        <v>26</v>
      </c>
      <c r="C279" s="73" t="s">
        <v>141</v>
      </c>
      <c r="D279" s="73" t="s">
        <v>145</v>
      </c>
      <c r="E279" s="51" t="s">
        <v>377</v>
      </c>
      <c r="F279" s="51"/>
      <c r="G279" s="66">
        <f>G280</f>
        <v>3500</v>
      </c>
    </row>
    <row r="280" spans="1:7" ht="30" customHeight="1">
      <c r="A280" s="9" t="s">
        <v>146</v>
      </c>
      <c r="B280" s="30" t="s">
        <v>26</v>
      </c>
      <c r="C280" s="73" t="s">
        <v>141</v>
      </c>
      <c r="D280" s="73" t="s">
        <v>145</v>
      </c>
      <c r="E280" s="51" t="s">
        <v>377</v>
      </c>
      <c r="F280" s="51">
        <v>411</v>
      </c>
      <c r="G280" s="66">
        <f>'Прил.7 Прогр.2014'!E328</f>
        <v>3500</v>
      </c>
    </row>
    <row r="281" spans="1:7" ht="30" customHeight="1">
      <c r="A281" s="9" t="s">
        <v>399</v>
      </c>
      <c r="B281" s="30" t="s">
        <v>26</v>
      </c>
      <c r="C281" s="73"/>
      <c r="D281" s="73"/>
      <c r="E281" s="51" t="s">
        <v>400</v>
      </c>
      <c r="F281" s="51"/>
      <c r="G281" s="66">
        <f>G282</f>
        <v>1500</v>
      </c>
    </row>
    <row r="282" spans="1:7" ht="21.75" customHeight="1">
      <c r="A282" s="38" t="s">
        <v>4</v>
      </c>
      <c r="B282" s="30" t="s">
        <v>26</v>
      </c>
      <c r="C282" s="73" t="s">
        <v>141</v>
      </c>
      <c r="D282" s="73" t="s">
        <v>145</v>
      </c>
      <c r="E282" s="51" t="s">
        <v>400</v>
      </c>
      <c r="F282" s="51"/>
      <c r="G282" s="66">
        <f>G283</f>
        <v>1500</v>
      </c>
    </row>
    <row r="283" spans="1:7" ht="30" customHeight="1">
      <c r="A283" s="9" t="s">
        <v>149</v>
      </c>
      <c r="B283" s="30" t="s">
        <v>26</v>
      </c>
      <c r="C283" s="73" t="s">
        <v>141</v>
      </c>
      <c r="D283" s="73" t="s">
        <v>145</v>
      </c>
      <c r="E283" s="51" t="s">
        <v>400</v>
      </c>
      <c r="F283" s="51">
        <v>810</v>
      </c>
      <c r="G283" s="66">
        <f>'Прил.7 Прогр.2014'!E331</f>
        <v>1500</v>
      </c>
    </row>
    <row r="284" spans="1:7" ht="15.75">
      <c r="A284" s="2" t="s">
        <v>379</v>
      </c>
      <c r="B284" s="30" t="s">
        <v>26</v>
      </c>
      <c r="C284" s="73"/>
      <c r="D284" s="73"/>
      <c r="E284" s="51" t="s">
        <v>382</v>
      </c>
      <c r="F284" s="51"/>
      <c r="G284" s="47">
        <f>G285</f>
        <v>4750</v>
      </c>
    </row>
    <row r="285" spans="1:7" ht="15.75">
      <c r="A285" s="8" t="s">
        <v>28</v>
      </c>
      <c r="B285" s="30" t="s">
        <v>26</v>
      </c>
      <c r="C285" s="73" t="s">
        <v>174</v>
      </c>
      <c r="D285" s="73" t="s">
        <v>141</v>
      </c>
      <c r="E285" s="51" t="s">
        <v>382</v>
      </c>
      <c r="F285" s="51"/>
      <c r="G285" s="47">
        <f>G286</f>
        <v>4750</v>
      </c>
    </row>
    <row r="286" spans="1:7" ht="31.5">
      <c r="A286" s="2" t="s">
        <v>378</v>
      </c>
      <c r="B286" s="30" t="s">
        <v>26</v>
      </c>
      <c r="C286" s="73" t="s">
        <v>174</v>
      </c>
      <c r="D286" s="73" t="s">
        <v>141</v>
      </c>
      <c r="E286" s="51" t="s">
        <v>382</v>
      </c>
      <c r="F286" s="51">
        <v>630</v>
      </c>
      <c r="G286" s="66">
        <v>4750</v>
      </c>
    </row>
    <row r="287" spans="1:7" ht="15.75">
      <c r="A287" s="2" t="s">
        <v>381</v>
      </c>
      <c r="B287" s="30" t="s">
        <v>26</v>
      </c>
      <c r="C287" s="73"/>
      <c r="D287" s="73"/>
      <c r="E287" s="51" t="s">
        <v>383</v>
      </c>
      <c r="F287" s="51"/>
      <c r="G287" s="47">
        <f>G288</f>
        <v>4071.7999999999997</v>
      </c>
    </row>
    <row r="288" spans="1:7" ht="15.75">
      <c r="A288" s="38" t="s">
        <v>4</v>
      </c>
      <c r="B288" s="30"/>
      <c r="C288" s="73" t="s">
        <v>141</v>
      </c>
      <c r="D288" s="73" t="s">
        <v>145</v>
      </c>
      <c r="E288" s="51" t="s">
        <v>383</v>
      </c>
      <c r="F288" s="51"/>
      <c r="G288" s="47">
        <f>G289+G290</f>
        <v>4071.7999999999997</v>
      </c>
    </row>
    <row r="289" spans="1:7" ht="31.5">
      <c r="A289" s="2" t="s">
        <v>149</v>
      </c>
      <c r="B289" s="30" t="s">
        <v>26</v>
      </c>
      <c r="C289" s="73" t="s">
        <v>141</v>
      </c>
      <c r="D289" s="73" t="s">
        <v>145</v>
      </c>
      <c r="E289" s="51" t="s">
        <v>383</v>
      </c>
      <c r="F289" s="51">
        <v>810</v>
      </c>
      <c r="G289" s="66">
        <f>16030-3895.1-3023.5-5779.7</f>
        <v>3331.7</v>
      </c>
    </row>
    <row r="290" spans="1:7" ht="31.5">
      <c r="A290" s="29" t="s">
        <v>126</v>
      </c>
      <c r="B290" s="30" t="s">
        <v>26</v>
      </c>
      <c r="C290" s="73" t="s">
        <v>141</v>
      </c>
      <c r="D290" s="73" t="s">
        <v>145</v>
      </c>
      <c r="E290" s="51" t="s">
        <v>383</v>
      </c>
      <c r="F290" s="51">
        <v>244</v>
      </c>
      <c r="G290" s="66">
        <f>'Прил.7 Прогр.2014'!E339</f>
        <v>740.1</v>
      </c>
    </row>
    <row r="291" spans="1:7" ht="15.75">
      <c r="A291" s="2" t="s">
        <v>391</v>
      </c>
      <c r="B291" s="30" t="s">
        <v>26</v>
      </c>
      <c r="C291" s="73"/>
      <c r="D291" s="73"/>
      <c r="E291" s="51" t="s">
        <v>392</v>
      </c>
      <c r="F291" s="51"/>
      <c r="G291" s="47">
        <f>G292</f>
        <v>373.90000000000003</v>
      </c>
    </row>
    <row r="292" spans="1:7" ht="15.75">
      <c r="A292" s="29" t="s">
        <v>5</v>
      </c>
      <c r="B292" s="30" t="s">
        <v>26</v>
      </c>
      <c r="C292" s="73" t="s">
        <v>141</v>
      </c>
      <c r="D292" s="73" t="s">
        <v>114</v>
      </c>
      <c r="E292" s="51" t="s">
        <v>392</v>
      </c>
      <c r="F292" s="51"/>
      <c r="G292" s="47">
        <f>G293</f>
        <v>373.90000000000003</v>
      </c>
    </row>
    <row r="293" spans="1:7" ht="31.5">
      <c r="A293" s="29" t="s">
        <v>126</v>
      </c>
      <c r="B293" s="30" t="s">
        <v>26</v>
      </c>
      <c r="C293" s="73" t="s">
        <v>141</v>
      </c>
      <c r="D293" s="73" t="s">
        <v>114</v>
      </c>
      <c r="E293" s="51" t="s">
        <v>392</v>
      </c>
      <c r="F293" s="51">
        <v>244</v>
      </c>
      <c r="G293" s="66">
        <f>'Прил.7 Прогр.2014'!E342</f>
        <v>373.90000000000003</v>
      </c>
    </row>
    <row r="294" spans="1:7" ht="15.75">
      <c r="A294" s="2" t="s">
        <v>401</v>
      </c>
      <c r="B294" s="30" t="s">
        <v>26</v>
      </c>
      <c r="C294" s="73"/>
      <c r="D294" s="73"/>
      <c r="E294" s="51" t="s">
        <v>402</v>
      </c>
      <c r="F294" s="51"/>
      <c r="G294" s="66">
        <f>G295</f>
        <v>101.2</v>
      </c>
    </row>
    <row r="295" spans="1:7" ht="15.75">
      <c r="A295" s="29" t="s">
        <v>5</v>
      </c>
      <c r="B295" s="30" t="s">
        <v>26</v>
      </c>
      <c r="C295" s="73" t="s">
        <v>141</v>
      </c>
      <c r="D295" s="73" t="s">
        <v>114</v>
      </c>
      <c r="E295" s="51" t="s">
        <v>402</v>
      </c>
      <c r="F295" s="51"/>
      <c r="G295" s="66">
        <f>G296</f>
        <v>101.2</v>
      </c>
    </row>
    <row r="296" spans="1:7" ht="31.5">
      <c r="A296" s="29" t="s">
        <v>126</v>
      </c>
      <c r="B296" s="30" t="s">
        <v>26</v>
      </c>
      <c r="C296" s="73" t="s">
        <v>141</v>
      </c>
      <c r="D296" s="73" t="s">
        <v>114</v>
      </c>
      <c r="E296" s="51" t="s">
        <v>402</v>
      </c>
      <c r="F296" s="51">
        <v>244</v>
      </c>
      <c r="G296" s="66">
        <f>'Прил.7 Прогр.2014'!E345</f>
        <v>101.2</v>
      </c>
    </row>
    <row r="297" spans="1:7" ht="15.75">
      <c r="A297" s="29" t="s">
        <v>393</v>
      </c>
      <c r="B297" s="30" t="s">
        <v>26</v>
      </c>
      <c r="C297" s="73"/>
      <c r="D297" s="73"/>
      <c r="E297" s="51" t="s">
        <v>394</v>
      </c>
      <c r="F297" s="51"/>
      <c r="G297" s="47">
        <f>G298</f>
        <v>367.5</v>
      </c>
    </row>
    <row r="298" spans="1:7" ht="15.75">
      <c r="A298" s="29" t="s">
        <v>1</v>
      </c>
      <c r="B298" s="30" t="s">
        <v>26</v>
      </c>
      <c r="C298" s="73" t="s">
        <v>113</v>
      </c>
      <c r="D298" s="73" t="s">
        <v>158</v>
      </c>
      <c r="E298" s="51" t="s">
        <v>394</v>
      </c>
      <c r="F298" s="51"/>
      <c r="G298" s="47">
        <f>G299</f>
        <v>367.5</v>
      </c>
    </row>
    <row r="299" spans="1:7" ht="31.5">
      <c r="A299" s="29" t="s">
        <v>126</v>
      </c>
      <c r="B299" s="30" t="s">
        <v>26</v>
      </c>
      <c r="C299" s="73" t="s">
        <v>113</v>
      </c>
      <c r="D299" s="73" t="s">
        <v>158</v>
      </c>
      <c r="E299" s="51" t="s">
        <v>394</v>
      </c>
      <c r="F299" s="51">
        <v>244</v>
      </c>
      <c r="G299" s="66">
        <f>200.6+166.9</f>
        <v>367.5</v>
      </c>
    </row>
    <row r="300" spans="1:7" ht="15.75">
      <c r="A300" s="29" t="s">
        <v>395</v>
      </c>
      <c r="B300" s="30" t="s">
        <v>26</v>
      </c>
      <c r="C300" s="73"/>
      <c r="D300" s="73"/>
      <c r="E300" s="51" t="s">
        <v>396</v>
      </c>
      <c r="F300" s="51"/>
      <c r="G300" s="47">
        <f>G301</f>
        <v>185.3</v>
      </c>
    </row>
    <row r="301" spans="1:7" ht="15.75">
      <c r="A301" s="2" t="s">
        <v>62</v>
      </c>
      <c r="B301" s="30" t="s">
        <v>26</v>
      </c>
      <c r="C301" s="73" t="s">
        <v>138</v>
      </c>
      <c r="D301" s="73" t="s">
        <v>256</v>
      </c>
      <c r="E301" s="51" t="s">
        <v>396</v>
      </c>
      <c r="F301" s="51"/>
      <c r="G301" s="47">
        <f>G302</f>
        <v>185.3</v>
      </c>
    </row>
    <row r="302" spans="1:7" ht="31.5">
      <c r="A302" s="29" t="s">
        <v>126</v>
      </c>
      <c r="B302" s="30" t="s">
        <v>26</v>
      </c>
      <c r="C302" s="73" t="s">
        <v>138</v>
      </c>
      <c r="D302" s="73" t="s">
        <v>256</v>
      </c>
      <c r="E302" s="51" t="s">
        <v>396</v>
      </c>
      <c r="F302" s="51">
        <v>244</v>
      </c>
      <c r="G302" s="66">
        <v>185.3</v>
      </c>
    </row>
    <row r="303" spans="1:7" ht="15.75">
      <c r="A303" s="29" t="s">
        <v>397</v>
      </c>
      <c r="B303" s="30" t="s">
        <v>26</v>
      </c>
      <c r="C303" s="73"/>
      <c r="D303" s="73"/>
      <c r="E303" s="51" t="s">
        <v>398</v>
      </c>
      <c r="F303" s="51"/>
      <c r="G303" s="47">
        <f>G304</f>
        <v>16</v>
      </c>
    </row>
    <row r="304" spans="1:7" ht="15.75">
      <c r="A304" s="33" t="s">
        <v>25</v>
      </c>
      <c r="B304" s="30" t="s">
        <v>26</v>
      </c>
      <c r="C304" s="73" t="s">
        <v>184</v>
      </c>
      <c r="D304" s="73" t="s">
        <v>184</v>
      </c>
      <c r="E304" s="51" t="s">
        <v>398</v>
      </c>
      <c r="F304" s="51"/>
      <c r="G304" s="47">
        <f>G305</f>
        <v>16</v>
      </c>
    </row>
    <row r="305" spans="1:7" ht="31.5">
      <c r="A305" s="29" t="s">
        <v>126</v>
      </c>
      <c r="B305" s="30" t="s">
        <v>26</v>
      </c>
      <c r="C305" s="73" t="s">
        <v>184</v>
      </c>
      <c r="D305" s="73" t="s">
        <v>184</v>
      </c>
      <c r="E305" s="51" t="s">
        <v>398</v>
      </c>
      <c r="F305" s="51">
        <v>244</v>
      </c>
      <c r="G305" s="66">
        <v>16</v>
      </c>
    </row>
    <row r="306" spans="1:7" ht="63.75" customHeight="1">
      <c r="A306" s="2" t="s">
        <v>316</v>
      </c>
      <c r="B306" s="30" t="s">
        <v>26</v>
      </c>
      <c r="C306" s="73"/>
      <c r="D306" s="73"/>
      <c r="E306" s="51" t="s">
        <v>317</v>
      </c>
      <c r="F306" s="51"/>
      <c r="G306" s="47">
        <f>G308</f>
        <v>1657.6</v>
      </c>
    </row>
    <row r="307" spans="1:7" ht="15.75">
      <c r="A307" s="2" t="s">
        <v>318</v>
      </c>
      <c r="B307" s="30" t="s">
        <v>26</v>
      </c>
      <c r="C307" s="73" t="s">
        <v>113</v>
      </c>
      <c r="D307" s="73" t="s">
        <v>184</v>
      </c>
      <c r="E307" s="51"/>
      <c r="F307" s="51"/>
      <c r="G307" s="47">
        <f>G306</f>
        <v>1657.6</v>
      </c>
    </row>
    <row r="308" spans="1:7" ht="18" customHeight="1">
      <c r="A308" s="2" t="s">
        <v>319</v>
      </c>
      <c r="B308" s="30" t="s">
        <v>26</v>
      </c>
      <c r="C308" s="73" t="s">
        <v>113</v>
      </c>
      <c r="D308" s="73" t="s">
        <v>184</v>
      </c>
      <c r="E308" s="51" t="s">
        <v>317</v>
      </c>
      <c r="F308" s="51">
        <v>520</v>
      </c>
      <c r="G308" s="47">
        <v>1657.6</v>
      </c>
    </row>
    <row r="309" spans="1:7" ht="15.75">
      <c r="A309" s="53" t="s">
        <v>320</v>
      </c>
      <c r="B309" s="54"/>
      <c r="C309" s="95"/>
      <c r="D309" s="95"/>
      <c r="E309" s="76"/>
      <c r="F309" s="76"/>
      <c r="G309" s="55">
        <f>G10+G31</f>
        <v>136546.05</v>
      </c>
    </row>
  </sheetData>
  <sheetProtection/>
  <mergeCells count="6">
    <mergeCell ref="A1:G1"/>
    <mergeCell ref="A2:G2"/>
    <mergeCell ref="A3:G3"/>
    <mergeCell ref="A5:G5"/>
    <mergeCell ref="A7:G7"/>
    <mergeCell ref="D4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9"/>
  <sheetViews>
    <sheetView tabSelected="1" zoomScalePageLayoutView="0" workbookViewId="0" topLeftCell="A28">
      <selection activeCell="A6" sqref="A6"/>
    </sheetView>
  </sheetViews>
  <sheetFormatPr defaultColWidth="9.00390625" defaultRowHeight="12.75"/>
  <cols>
    <col min="1" max="1" width="87.625" style="0" customWidth="1"/>
    <col min="2" max="2" width="10.125" style="0" customWidth="1"/>
    <col min="3" max="3" width="13.875" style="0" customWidth="1"/>
    <col min="4" max="4" width="9.25390625" style="0" bestFit="1" customWidth="1"/>
    <col min="5" max="5" width="13.375" style="0" customWidth="1"/>
    <col min="6" max="6" width="13.625" style="0" customWidth="1"/>
    <col min="7" max="7" width="15.25390625" style="0" customWidth="1"/>
  </cols>
  <sheetData>
    <row r="1" spans="1:7" ht="15.75">
      <c r="A1" s="144" t="s">
        <v>57</v>
      </c>
      <c r="B1" s="144"/>
      <c r="C1" s="144"/>
      <c r="D1" s="144"/>
      <c r="E1" s="144"/>
      <c r="F1" s="122"/>
      <c r="G1" s="4"/>
    </row>
    <row r="2" spans="1:7" ht="15.75">
      <c r="A2" s="144" t="s">
        <v>19</v>
      </c>
      <c r="B2" s="144"/>
      <c r="C2" s="144"/>
      <c r="D2" s="144"/>
      <c r="E2" s="144"/>
      <c r="F2" s="122"/>
      <c r="G2" s="4"/>
    </row>
    <row r="3" spans="1:7" ht="15.75">
      <c r="A3" s="144" t="s">
        <v>20</v>
      </c>
      <c r="B3" s="144"/>
      <c r="C3" s="144"/>
      <c r="D3" s="144"/>
      <c r="E3" s="144"/>
      <c r="F3" s="122"/>
      <c r="G3" s="4"/>
    </row>
    <row r="4" spans="1:7" ht="15.75">
      <c r="A4" s="3"/>
      <c r="B4" s="144" t="s">
        <v>405</v>
      </c>
      <c r="C4" s="144"/>
      <c r="D4" s="144"/>
      <c r="E4" s="144"/>
      <c r="F4" s="122"/>
      <c r="G4" s="4"/>
    </row>
    <row r="5" spans="1:7" ht="15.75">
      <c r="A5" s="144" t="s">
        <v>417</v>
      </c>
      <c r="B5" s="144"/>
      <c r="C5" s="144"/>
      <c r="D5" s="144"/>
      <c r="E5" s="144"/>
      <c r="F5" s="122"/>
      <c r="G5" s="4"/>
    </row>
    <row r="6" spans="1:7" ht="15.75">
      <c r="A6" s="3"/>
      <c r="B6" s="3"/>
      <c r="C6" s="3"/>
      <c r="D6" s="3"/>
      <c r="E6" s="3"/>
      <c r="F6" s="3"/>
      <c r="G6" s="4"/>
    </row>
    <row r="7" spans="1:7" ht="75.75" customHeight="1">
      <c r="A7" s="146" t="s">
        <v>325</v>
      </c>
      <c r="B7" s="146"/>
      <c r="C7" s="146"/>
      <c r="D7" s="146"/>
      <c r="E7" s="146"/>
      <c r="F7" s="122"/>
      <c r="G7" s="122"/>
    </row>
    <row r="8" spans="1:7" ht="15.75">
      <c r="A8" s="151"/>
      <c r="B8" s="151"/>
      <c r="C8" s="151"/>
      <c r="D8" s="151"/>
      <c r="E8" s="151"/>
      <c r="F8" s="151"/>
      <c r="G8" s="5"/>
    </row>
    <row r="9" spans="1:6" ht="15.75" customHeight="1">
      <c r="A9" s="148" t="s">
        <v>31</v>
      </c>
      <c r="B9" s="149" t="s">
        <v>326</v>
      </c>
      <c r="C9" s="149" t="s">
        <v>327</v>
      </c>
      <c r="D9" s="149" t="s">
        <v>328</v>
      </c>
      <c r="E9" s="150" t="s">
        <v>369</v>
      </c>
      <c r="F9" s="123"/>
    </row>
    <row r="10" spans="1:5" ht="12.75" customHeight="1">
      <c r="A10" s="148"/>
      <c r="B10" s="149"/>
      <c r="C10" s="149"/>
      <c r="D10" s="149"/>
      <c r="E10" s="150"/>
    </row>
    <row r="11" spans="1:5" ht="15.75">
      <c r="A11" s="96" t="s">
        <v>329</v>
      </c>
      <c r="B11" s="97"/>
      <c r="C11" s="97"/>
      <c r="D11" s="97"/>
      <c r="E11" s="98">
        <f>E12+E29+E52+E47+E57</f>
        <v>38694.9</v>
      </c>
    </row>
    <row r="12" spans="1:5" ht="32.25" customHeight="1">
      <c r="A12" s="46" t="s">
        <v>0</v>
      </c>
      <c r="B12" s="99" t="s">
        <v>8</v>
      </c>
      <c r="C12" s="100"/>
      <c r="D12" s="99"/>
      <c r="E12" s="101">
        <f>E13+E25</f>
        <v>2625.7000000000003</v>
      </c>
    </row>
    <row r="13" spans="1:5" ht="20.25" customHeight="1">
      <c r="A13" s="102" t="s">
        <v>21</v>
      </c>
      <c r="B13" s="99" t="s">
        <v>8</v>
      </c>
      <c r="C13" s="100" t="s">
        <v>110</v>
      </c>
      <c r="D13" s="99"/>
      <c r="E13" s="101">
        <f>E14+E20</f>
        <v>2577.3</v>
      </c>
    </row>
    <row r="14" spans="1:5" ht="31.5">
      <c r="A14" s="103" t="s">
        <v>111</v>
      </c>
      <c r="B14" s="99" t="s">
        <v>8</v>
      </c>
      <c r="C14" s="100" t="s">
        <v>112</v>
      </c>
      <c r="D14" s="99"/>
      <c r="E14" s="101">
        <f>E15+E17</f>
        <v>2417</v>
      </c>
    </row>
    <row r="15" spans="1:5" ht="45.75" customHeight="1">
      <c r="A15" s="46" t="s">
        <v>115</v>
      </c>
      <c r="B15" s="99" t="s">
        <v>8</v>
      </c>
      <c r="C15" s="100" t="s">
        <v>116</v>
      </c>
      <c r="D15" s="99"/>
      <c r="E15" s="101">
        <f>E16</f>
        <v>1251.1000000000001</v>
      </c>
    </row>
    <row r="16" spans="1:5" ht="31.5">
      <c r="A16" s="46" t="s">
        <v>117</v>
      </c>
      <c r="B16" s="99" t="s">
        <v>8</v>
      </c>
      <c r="C16" s="100" t="s">
        <v>116</v>
      </c>
      <c r="D16" s="99" t="s">
        <v>330</v>
      </c>
      <c r="E16" s="101">
        <f>1119.4+131.8-0.1</f>
        <v>1251.1000000000001</v>
      </c>
    </row>
    <row r="17" spans="1:5" ht="47.25">
      <c r="A17" s="102" t="s">
        <v>118</v>
      </c>
      <c r="B17" s="99" t="s">
        <v>8</v>
      </c>
      <c r="C17" s="100" t="s">
        <v>119</v>
      </c>
      <c r="D17" s="99"/>
      <c r="E17" s="101">
        <f>E18+E19</f>
        <v>1165.9</v>
      </c>
    </row>
    <row r="18" spans="1:5" ht="31.5">
      <c r="A18" s="46" t="s">
        <v>120</v>
      </c>
      <c r="B18" s="99" t="s">
        <v>8</v>
      </c>
      <c r="C18" s="100" t="s">
        <v>119</v>
      </c>
      <c r="D18" s="99" t="s">
        <v>331</v>
      </c>
      <c r="E18" s="101">
        <f>1165.9-882</f>
        <v>283.9000000000001</v>
      </c>
    </row>
    <row r="19" spans="1:5" ht="31.5">
      <c r="A19" s="29" t="s">
        <v>0</v>
      </c>
      <c r="B19" s="99" t="s">
        <v>8</v>
      </c>
      <c r="C19" s="100" t="s">
        <v>119</v>
      </c>
      <c r="D19" s="99" t="s">
        <v>404</v>
      </c>
      <c r="E19" s="101">
        <v>882</v>
      </c>
    </row>
    <row r="20" spans="1:5" ht="31.5">
      <c r="A20" s="102" t="s">
        <v>121</v>
      </c>
      <c r="B20" s="99" t="s">
        <v>8</v>
      </c>
      <c r="C20" s="100" t="s">
        <v>122</v>
      </c>
      <c r="D20" s="99"/>
      <c r="E20" s="101">
        <f>E21</f>
        <v>160.29999999999995</v>
      </c>
    </row>
    <row r="21" spans="1:5" ht="53.25" customHeight="1">
      <c r="A21" s="102" t="s">
        <v>123</v>
      </c>
      <c r="B21" s="99" t="s">
        <v>8</v>
      </c>
      <c r="C21" s="100" t="s">
        <v>124</v>
      </c>
      <c r="D21" s="99"/>
      <c r="E21" s="101">
        <f>E22+E23+E24</f>
        <v>160.29999999999995</v>
      </c>
    </row>
    <row r="22" spans="1:5" ht="22.5" customHeight="1">
      <c r="A22" s="102" t="s">
        <v>125</v>
      </c>
      <c r="B22" s="99" t="s">
        <v>8</v>
      </c>
      <c r="C22" s="100" t="s">
        <v>124</v>
      </c>
      <c r="D22" s="99" t="s">
        <v>332</v>
      </c>
      <c r="E22" s="101">
        <f>75-10</f>
        <v>65</v>
      </c>
    </row>
    <row r="23" spans="1:5" ht="31.5">
      <c r="A23" s="102" t="s">
        <v>126</v>
      </c>
      <c r="B23" s="99" t="s">
        <v>8</v>
      </c>
      <c r="C23" s="100" t="s">
        <v>124</v>
      </c>
      <c r="D23" s="99" t="s">
        <v>333</v>
      </c>
      <c r="E23" s="101">
        <f>428.9-343.6</f>
        <v>85.29999999999995</v>
      </c>
    </row>
    <row r="24" spans="1:5" ht="20.25" customHeight="1">
      <c r="A24" s="102" t="s">
        <v>127</v>
      </c>
      <c r="B24" s="99" t="s">
        <v>8</v>
      </c>
      <c r="C24" s="100" t="s">
        <v>124</v>
      </c>
      <c r="D24" s="99" t="s">
        <v>334</v>
      </c>
      <c r="E24" s="101">
        <v>10</v>
      </c>
    </row>
    <row r="25" spans="1:5" ht="49.5" customHeight="1">
      <c r="A25" s="102" t="s">
        <v>128</v>
      </c>
      <c r="B25" s="99" t="s">
        <v>8</v>
      </c>
      <c r="C25" s="100" t="s">
        <v>129</v>
      </c>
      <c r="D25" s="99"/>
      <c r="E25" s="101">
        <f>E26</f>
        <v>48.4</v>
      </c>
    </row>
    <row r="26" spans="1:5" ht="23.25" customHeight="1">
      <c r="A26" s="102" t="s">
        <v>130</v>
      </c>
      <c r="B26" s="99" t="s">
        <v>8</v>
      </c>
      <c r="C26" s="100" t="s">
        <v>131</v>
      </c>
      <c r="D26" s="99"/>
      <c r="E26" s="101">
        <f>E27</f>
        <v>48.4</v>
      </c>
    </row>
    <row r="27" spans="1:5" ht="84.75" customHeight="1">
      <c r="A27" s="104" t="s">
        <v>132</v>
      </c>
      <c r="B27" s="99" t="s">
        <v>8</v>
      </c>
      <c r="C27" s="100" t="s">
        <v>322</v>
      </c>
      <c r="D27" s="99"/>
      <c r="E27" s="101">
        <f>E28</f>
        <v>48.4</v>
      </c>
    </row>
    <row r="28" spans="1:5" ht="19.5" customHeight="1">
      <c r="A28" s="46" t="s">
        <v>30</v>
      </c>
      <c r="B28" s="99" t="s">
        <v>8</v>
      </c>
      <c r="C28" s="100" t="s">
        <v>322</v>
      </c>
      <c r="D28" s="99" t="s">
        <v>335</v>
      </c>
      <c r="E28" s="101">
        <v>48.4</v>
      </c>
    </row>
    <row r="29" spans="1:5" ht="47.25">
      <c r="A29" s="46" t="s">
        <v>336</v>
      </c>
      <c r="B29" s="99" t="s">
        <v>9</v>
      </c>
      <c r="C29" s="99"/>
      <c r="D29" s="99"/>
      <c r="E29" s="101">
        <f>E30</f>
        <v>11429.500000000002</v>
      </c>
    </row>
    <row r="30" spans="1:5" ht="18.75" customHeight="1">
      <c r="A30" s="46" t="s">
        <v>21</v>
      </c>
      <c r="B30" s="99" t="s">
        <v>9</v>
      </c>
      <c r="C30" s="100" t="s">
        <v>110</v>
      </c>
      <c r="D30" s="99"/>
      <c r="E30" s="101">
        <f>E31+E34+E42</f>
        <v>11429.500000000002</v>
      </c>
    </row>
    <row r="31" spans="1:5" ht="40.5" customHeight="1">
      <c r="A31" s="102" t="s">
        <v>278</v>
      </c>
      <c r="B31" s="99" t="s">
        <v>9</v>
      </c>
      <c r="C31" s="100" t="s">
        <v>279</v>
      </c>
      <c r="D31" s="99"/>
      <c r="E31" s="101">
        <f>E32</f>
        <v>1458.2</v>
      </c>
    </row>
    <row r="32" spans="1:5" ht="45.75" customHeight="1">
      <c r="A32" s="46" t="s">
        <v>281</v>
      </c>
      <c r="B32" s="99" t="s">
        <v>9</v>
      </c>
      <c r="C32" s="100" t="s">
        <v>282</v>
      </c>
      <c r="D32" s="99"/>
      <c r="E32" s="101">
        <f>E33</f>
        <v>1458.2</v>
      </c>
    </row>
    <row r="33" spans="1:5" ht="31.5">
      <c r="A33" s="102" t="s">
        <v>117</v>
      </c>
      <c r="B33" s="99" t="s">
        <v>9</v>
      </c>
      <c r="C33" s="100" t="s">
        <v>282</v>
      </c>
      <c r="D33" s="99" t="s">
        <v>330</v>
      </c>
      <c r="E33" s="101">
        <v>1458.2</v>
      </c>
    </row>
    <row r="34" spans="1:5" ht="31.5">
      <c r="A34" s="46" t="s">
        <v>121</v>
      </c>
      <c r="B34" s="99" t="s">
        <v>9</v>
      </c>
      <c r="C34" s="100" t="s">
        <v>122</v>
      </c>
      <c r="D34" s="99"/>
      <c r="E34" s="101">
        <f>E35+E37</f>
        <v>9424.6</v>
      </c>
    </row>
    <row r="35" spans="1:5" ht="49.5" customHeight="1">
      <c r="A35" s="102" t="s">
        <v>283</v>
      </c>
      <c r="B35" s="99" t="s">
        <v>9</v>
      </c>
      <c r="C35" s="100" t="s">
        <v>284</v>
      </c>
      <c r="D35" s="99"/>
      <c r="E35" s="101">
        <f>E36</f>
        <v>6622.4</v>
      </c>
    </row>
    <row r="36" spans="1:5" ht="31.5">
      <c r="A36" s="102" t="s">
        <v>117</v>
      </c>
      <c r="B36" s="99" t="s">
        <v>9</v>
      </c>
      <c r="C36" s="100" t="s">
        <v>284</v>
      </c>
      <c r="D36" s="99" t="s">
        <v>330</v>
      </c>
      <c r="E36" s="101">
        <v>6622.4</v>
      </c>
    </row>
    <row r="37" spans="1:5" ht="47.25">
      <c r="A37" s="102" t="s">
        <v>123</v>
      </c>
      <c r="B37" s="99" t="s">
        <v>9</v>
      </c>
      <c r="C37" s="100" t="s">
        <v>124</v>
      </c>
      <c r="D37" s="99"/>
      <c r="E37" s="101">
        <f>E38+E39+E40+E41</f>
        <v>2802.2000000000003</v>
      </c>
    </row>
    <row r="38" spans="1:5" ht="31.5">
      <c r="A38" s="102" t="s">
        <v>120</v>
      </c>
      <c r="B38" s="99" t="s">
        <v>9</v>
      </c>
      <c r="C38" s="100" t="s">
        <v>124</v>
      </c>
      <c r="D38" s="99" t="s">
        <v>331</v>
      </c>
      <c r="E38" s="101">
        <f>57.6+15</f>
        <v>72.6</v>
      </c>
    </row>
    <row r="39" spans="1:5" ht="21" customHeight="1">
      <c r="A39" s="102" t="s">
        <v>125</v>
      </c>
      <c r="B39" s="99" t="s">
        <v>9</v>
      </c>
      <c r="C39" s="100" t="s">
        <v>124</v>
      </c>
      <c r="D39" s="99" t="s">
        <v>332</v>
      </c>
      <c r="E39" s="101">
        <f>715.2+17.6+10</f>
        <v>742.8000000000001</v>
      </c>
    </row>
    <row r="40" spans="1:5" ht="31.5">
      <c r="A40" s="102" t="s">
        <v>126</v>
      </c>
      <c r="B40" s="99" t="s">
        <v>9</v>
      </c>
      <c r="C40" s="100" t="s">
        <v>124</v>
      </c>
      <c r="D40" s="99" t="s">
        <v>333</v>
      </c>
      <c r="E40" s="101">
        <f>2981.6+223.6+136.9+211.8-1500+0.1-60-15</f>
        <v>1979</v>
      </c>
    </row>
    <row r="41" spans="1:5" ht="20.25" customHeight="1">
      <c r="A41" s="102" t="s">
        <v>127</v>
      </c>
      <c r="B41" s="99" t="s">
        <v>9</v>
      </c>
      <c r="C41" s="100" t="s">
        <v>124</v>
      </c>
      <c r="D41" s="99" t="s">
        <v>334</v>
      </c>
      <c r="E41" s="101">
        <f>205-197.2</f>
        <v>7.800000000000011</v>
      </c>
    </row>
    <row r="42" spans="1:5" ht="31.5">
      <c r="A42" s="105" t="s">
        <v>285</v>
      </c>
      <c r="B42" s="99" t="s">
        <v>9</v>
      </c>
      <c r="C42" s="100" t="s">
        <v>286</v>
      </c>
      <c r="D42" s="99"/>
      <c r="E42" s="101">
        <f>E43</f>
        <v>546.7</v>
      </c>
    </row>
    <row r="43" spans="1:5" ht="53.25" customHeight="1">
      <c r="A43" s="102" t="s">
        <v>287</v>
      </c>
      <c r="B43" s="99" t="s">
        <v>9</v>
      </c>
      <c r="C43" s="100" t="s">
        <v>288</v>
      </c>
      <c r="D43" s="99"/>
      <c r="E43" s="101">
        <f>E44+E46+E45</f>
        <v>546.7</v>
      </c>
    </row>
    <row r="44" spans="1:5" ht="31.5">
      <c r="A44" s="102" t="s">
        <v>117</v>
      </c>
      <c r="B44" s="99" t="s">
        <v>9</v>
      </c>
      <c r="C44" s="100" t="s">
        <v>288</v>
      </c>
      <c r="D44" s="99" t="s">
        <v>330</v>
      </c>
      <c r="E44" s="101">
        <v>501.5</v>
      </c>
    </row>
    <row r="45" spans="1:5" ht="21.75" customHeight="1">
      <c r="A45" s="102" t="s">
        <v>125</v>
      </c>
      <c r="B45" s="99" t="s">
        <v>9</v>
      </c>
      <c r="C45" s="100" t="s">
        <v>288</v>
      </c>
      <c r="D45" s="99" t="s">
        <v>332</v>
      </c>
      <c r="E45" s="101">
        <v>7</v>
      </c>
    </row>
    <row r="46" spans="1:5" ht="31.5">
      <c r="A46" s="102" t="s">
        <v>126</v>
      </c>
      <c r="B46" s="99" t="s">
        <v>9</v>
      </c>
      <c r="C46" s="100" t="s">
        <v>288</v>
      </c>
      <c r="D46" s="99" t="s">
        <v>333</v>
      </c>
      <c r="E46" s="101">
        <f>45.2-7</f>
        <v>38.2</v>
      </c>
    </row>
    <row r="47" spans="1:5" ht="15.75">
      <c r="A47" s="46" t="s">
        <v>318</v>
      </c>
      <c r="B47" s="99" t="s">
        <v>323</v>
      </c>
      <c r="C47" s="100"/>
      <c r="D47" s="99"/>
      <c r="E47" s="101">
        <f>E48</f>
        <v>1657.6</v>
      </c>
    </row>
    <row r="48" spans="1:5" ht="51.75" customHeight="1">
      <c r="A48" s="102" t="s">
        <v>128</v>
      </c>
      <c r="B48" s="99" t="s">
        <v>323</v>
      </c>
      <c r="C48" s="100" t="s">
        <v>129</v>
      </c>
      <c r="D48" s="99"/>
      <c r="E48" s="101">
        <f>E49</f>
        <v>1657.6</v>
      </c>
    </row>
    <row r="49" spans="1:5" ht="18.75" customHeight="1">
      <c r="A49" s="102" t="s">
        <v>130</v>
      </c>
      <c r="B49" s="99" t="s">
        <v>323</v>
      </c>
      <c r="C49" s="100" t="s">
        <v>131</v>
      </c>
      <c r="D49" s="99"/>
      <c r="E49" s="101">
        <f>E50</f>
        <v>1657.6</v>
      </c>
    </row>
    <row r="50" spans="1:5" ht="40.5" customHeight="1">
      <c r="A50" s="102" t="s">
        <v>337</v>
      </c>
      <c r="B50" s="99" t="s">
        <v>323</v>
      </c>
      <c r="C50" s="100" t="s">
        <v>317</v>
      </c>
      <c r="D50" s="99"/>
      <c r="E50" s="101">
        <f>E51</f>
        <v>1657.6</v>
      </c>
    </row>
    <row r="51" spans="1:5" ht="14.25" customHeight="1">
      <c r="A51" s="46" t="s">
        <v>319</v>
      </c>
      <c r="B51" s="99" t="s">
        <v>323</v>
      </c>
      <c r="C51" s="100" t="s">
        <v>317</v>
      </c>
      <c r="D51" s="99" t="s">
        <v>338</v>
      </c>
      <c r="E51" s="101">
        <v>1657.6</v>
      </c>
    </row>
    <row r="52" spans="1:5" ht="15.75">
      <c r="A52" s="46" t="s">
        <v>22</v>
      </c>
      <c r="B52" s="99" t="s">
        <v>10</v>
      </c>
      <c r="C52" s="99"/>
      <c r="D52" s="99"/>
      <c r="E52" s="101">
        <f>E53</f>
        <v>500</v>
      </c>
    </row>
    <row r="53" spans="1:5" ht="56.25" customHeight="1">
      <c r="A53" s="102" t="s">
        <v>128</v>
      </c>
      <c r="B53" s="99" t="s">
        <v>10</v>
      </c>
      <c r="C53" s="100" t="s">
        <v>129</v>
      </c>
      <c r="D53" s="99"/>
      <c r="E53" s="101">
        <f>E55</f>
        <v>500</v>
      </c>
    </row>
    <row r="54" spans="1:5" ht="22.5" customHeight="1">
      <c r="A54" s="102" t="s">
        <v>130</v>
      </c>
      <c r="B54" s="99" t="s">
        <v>10</v>
      </c>
      <c r="C54" s="100" t="s">
        <v>131</v>
      </c>
      <c r="D54" s="99"/>
      <c r="E54" s="101">
        <f>E55</f>
        <v>500</v>
      </c>
    </row>
    <row r="55" spans="1:5" ht="68.25" customHeight="1">
      <c r="A55" s="102" t="s">
        <v>293</v>
      </c>
      <c r="B55" s="99" t="s">
        <v>10</v>
      </c>
      <c r="C55" s="100" t="s">
        <v>294</v>
      </c>
      <c r="D55" s="99"/>
      <c r="E55" s="101">
        <f>E56</f>
        <v>500</v>
      </c>
    </row>
    <row r="56" spans="1:5" ht="21.75" customHeight="1">
      <c r="A56" s="102" t="s">
        <v>295</v>
      </c>
      <c r="B56" s="99" t="s">
        <v>10</v>
      </c>
      <c r="C56" s="100" t="s">
        <v>294</v>
      </c>
      <c r="D56" s="99" t="s">
        <v>339</v>
      </c>
      <c r="E56" s="101">
        <v>500</v>
      </c>
    </row>
    <row r="57" spans="1:5" ht="15.75">
      <c r="A57" s="46" t="s">
        <v>1</v>
      </c>
      <c r="B57" s="99" t="s">
        <v>27</v>
      </c>
      <c r="C57" s="106"/>
      <c r="D57" s="106"/>
      <c r="E57" s="101">
        <f>E58+E80+E83+E101</f>
        <v>22482.1</v>
      </c>
    </row>
    <row r="58" spans="1:5" ht="49.5" customHeight="1">
      <c r="A58" s="46" t="s">
        <v>340</v>
      </c>
      <c r="B58" s="99" t="s">
        <v>27</v>
      </c>
      <c r="C58" s="107" t="s">
        <v>155</v>
      </c>
      <c r="D58" s="106"/>
      <c r="E58" s="101">
        <f>E59+E73</f>
        <v>3174.5</v>
      </c>
    </row>
    <row r="59" spans="1:5" ht="50.25" customHeight="1">
      <c r="A59" s="103" t="s">
        <v>156</v>
      </c>
      <c r="B59" s="99" t="s">
        <v>27</v>
      </c>
      <c r="C59" s="107" t="s">
        <v>157</v>
      </c>
      <c r="D59" s="106"/>
      <c r="E59" s="101">
        <f>E60+E63+E65+E67+E69+E71</f>
        <v>2396.5</v>
      </c>
    </row>
    <row r="60" spans="1:5" ht="31.5" customHeight="1">
      <c r="A60" s="46" t="s">
        <v>341</v>
      </c>
      <c r="B60" s="99" t="s">
        <v>27</v>
      </c>
      <c r="C60" s="107" t="s">
        <v>160</v>
      </c>
      <c r="D60" s="106"/>
      <c r="E60" s="101">
        <f>E61+E62</f>
        <v>959.5</v>
      </c>
    </row>
    <row r="61" spans="1:5" ht="31.5">
      <c r="A61" s="46" t="s">
        <v>126</v>
      </c>
      <c r="B61" s="99" t="s">
        <v>27</v>
      </c>
      <c r="C61" s="107" t="s">
        <v>160</v>
      </c>
      <c r="D61" s="99" t="s">
        <v>333</v>
      </c>
      <c r="E61" s="101">
        <f>930+19.5</f>
        <v>949.5</v>
      </c>
    </row>
    <row r="62" spans="1:5" ht="15.75">
      <c r="A62" s="46" t="s">
        <v>161</v>
      </c>
      <c r="B62" s="99" t="s">
        <v>27</v>
      </c>
      <c r="C62" s="107" t="s">
        <v>160</v>
      </c>
      <c r="D62" s="99" t="s">
        <v>342</v>
      </c>
      <c r="E62" s="101">
        <v>10</v>
      </c>
    </row>
    <row r="63" spans="1:5" ht="15" customHeight="1">
      <c r="A63" s="46" t="s">
        <v>162</v>
      </c>
      <c r="B63" s="99" t="s">
        <v>27</v>
      </c>
      <c r="C63" s="107" t="s">
        <v>163</v>
      </c>
      <c r="D63" s="99"/>
      <c r="E63" s="101">
        <f>E64</f>
        <v>185</v>
      </c>
    </row>
    <row r="64" spans="1:5" ht="31.5">
      <c r="A64" s="102" t="s">
        <v>126</v>
      </c>
      <c r="B64" s="99" t="s">
        <v>27</v>
      </c>
      <c r="C64" s="107" t="s">
        <v>163</v>
      </c>
      <c r="D64" s="99" t="s">
        <v>333</v>
      </c>
      <c r="E64" s="101">
        <v>185</v>
      </c>
    </row>
    <row r="65" spans="1:5" ht="15.75">
      <c r="A65" s="46" t="s">
        <v>164</v>
      </c>
      <c r="B65" s="99" t="s">
        <v>27</v>
      </c>
      <c r="C65" s="107" t="s">
        <v>165</v>
      </c>
      <c r="D65" s="99"/>
      <c r="E65" s="101">
        <f>E66</f>
        <v>107</v>
      </c>
    </row>
    <row r="66" spans="1:5" ht="31.5">
      <c r="A66" s="102" t="s">
        <v>126</v>
      </c>
      <c r="B66" s="99" t="s">
        <v>27</v>
      </c>
      <c r="C66" s="107" t="s">
        <v>165</v>
      </c>
      <c r="D66" s="99" t="s">
        <v>333</v>
      </c>
      <c r="E66" s="101">
        <v>107</v>
      </c>
    </row>
    <row r="67" spans="1:5" ht="15.75">
      <c r="A67" s="46" t="s">
        <v>166</v>
      </c>
      <c r="B67" s="99" t="s">
        <v>27</v>
      </c>
      <c r="C67" s="107" t="s">
        <v>167</v>
      </c>
      <c r="D67" s="99"/>
      <c r="E67" s="101">
        <f>E68</f>
        <v>10</v>
      </c>
    </row>
    <row r="68" spans="1:5" ht="15.75">
      <c r="A68" s="46" t="s">
        <v>161</v>
      </c>
      <c r="B68" s="99" t="s">
        <v>27</v>
      </c>
      <c r="C68" s="107" t="s">
        <v>167</v>
      </c>
      <c r="D68" s="99" t="s">
        <v>342</v>
      </c>
      <c r="E68" s="101">
        <v>10</v>
      </c>
    </row>
    <row r="69" spans="1:5" ht="15.75">
      <c r="A69" s="102" t="s">
        <v>168</v>
      </c>
      <c r="B69" s="99" t="s">
        <v>27</v>
      </c>
      <c r="C69" s="107" t="s">
        <v>169</v>
      </c>
      <c r="D69" s="99"/>
      <c r="E69" s="101">
        <f>E70</f>
        <v>905</v>
      </c>
    </row>
    <row r="70" spans="1:5" ht="31.5">
      <c r="A70" s="102" t="s">
        <v>126</v>
      </c>
      <c r="B70" s="99" t="s">
        <v>27</v>
      </c>
      <c r="C70" s="107" t="s">
        <v>169</v>
      </c>
      <c r="D70" s="99" t="s">
        <v>333</v>
      </c>
      <c r="E70" s="101">
        <v>905</v>
      </c>
    </row>
    <row r="71" spans="1:5" ht="18" customHeight="1">
      <c r="A71" s="46" t="s">
        <v>170</v>
      </c>
      <c r="B71" s="99" t="s">
        <v>27</v>
      </c>
      <c r="C71" s="107" t="s">
        <v>171</v>
      </c>
      <c r="D71" s="99"/>
      <c r="E71" s="101">
        <f>E72</f>
        <v>230</v>
      </c>
    </row>
    <row r="72" spans="1:5" ht="31.5">
      <c r="A72" s="102" t="s">
        <v>126</v>
      </c>
      <c r="B72" s="99" t="s">
        <v>27</v>
      </c>
      <c r="C72" s="107" t="s">
        <v>171</v>
      </c>
      <c r="D72" s="99" t="s">
        <v>333</v>
      </c>
      <c r="E72" s="101">
        <v>230</v>
      </c>
    </row>
    <row r="73" spans="1:5" ht="61.5" customHeight="1">
      <c r="A73" s="105" t="s">
        <v>216</v>
      </c>
      <c r="B73" s="99" t="s">
        <v>27</v>
      </c>
      <c r="C73" s="107" t="s">
        <v>217</v>
      </c>
      <c r="D73" s="99"/>
      <c r="E73" s="101">
        <f>E74+E76+E78</f>
        <v>778</v>
      </c>
    </row>
    <row r="74" spans="1:5" ht="15.75" customHeight="1">
      <c r="A74" s="102" t="s">
        <v>218</v>
      </c>
      <c r="B74" s="99" t="s">
        <v>27</v>
      </c>
      <c r="C74" s="107" t="s">
        <v>219</v>
      </c>
      <c r="D74" s="99"/>
      <c r="E74" s="101">
        <f>E75</f>
        <v>100</v>
      </c>
    </row>
    <row r="75" spans="1:5" ht="31.5">
      <c r="A75" s="102" t="s">
        <v>126</v>
      </c>
      <c r="B75" s="99" t="s">
        <v>27</v>
      </c>
      <c r="C75" s="107" t="s">
        <v>219</v>
      </c>
      <c r="D75" s="99" t="s">
        <v>333</v>
      </c>
      <c r="E75" s="101">
        <v>100</v>
      </c>
    </row>
    <row r="76" spans="1:5" ht="15.75">
      <c r="A76" s="102" t="s">
        <v>220</v>
      </c>
      <c r="B76" s="99" t="s">
        <v>27</v>
      </c>
      <c r="C76" s="107" t="s">
        <v>221</v>
      </c>
      <c r="D76" s="99"/>
      <c r="E76" s="101">
        <f>E77</f>
        <v>12</v>
      </c>
    </row>
    <row r="77" spans="1:5" ht="15.75">
      <c r="A77" s="46" t="s">
        <v>161</v>
      </c>
      <c r="B77" s="99" t="s">
        <v>27</v>
      </c>
      <c r="C77" s="107" t="s">
        <v>221</v>
      </c>
      <c r="D77" s="99" t="s">
        <v>342</v>
      </c>
      <c r="E77" s="101">
        <v>12</v>
      </c>
    </row>
    <row r="78" spans="1:5" ht="15.75">
      <c r="A78" s="104" t="s">
        <v>222</v>
      </c>
      <c r="B78" s="99" t="s">
        <v>27</v>
      </c>
      <c r="C78" s="107" t="s">
        <v>343</v>
      </c>
      <c r="D78" s="99"/>
      <c r="E78" s="101">
        <f>E79</f>
        <v>666</v>
      </c>
    </row>
    <row r="79" spans="1:5" ht="31.5">
      <c r="A79" s="102" t="s">
        <v>126</v>
      </c>
      <c r="B79" s="99" t="s">
        <v>27</v>
      </c>
      <c r="C79" s="107" t="s">
        <v>343</v>
      </c>
      <c r="D79" s="99" t="s">
        <v>333</v>
      </c>
      <c r="E79" s="101">
        <v>666</v>
      </c>
    </row>
    <row r="80" spans="1:5" ht="50.25" customHeight="1">
      <c r="A80" s="46" t="s">
        <v>254</v>
      </c>
      <c r="B80" s="99" t="s">
        <v>27</v>
      </c>
      <c r="C80" s="107" t="s">
        <v>255</v>
      </c>
      <c r="D80" s="99"/>
      <c r="E80" s="101">
        <f>E81</f>
        <v>200</v>
      </c>
    </row>
    <row r="81" spans="1:5" ht="15" customHeight="1">
      <c r="A81" s="108" t="s">
        <v>257</v>
      </c>
      <c r="B81" s="99" t="s">
        <v>27</v>
      </c>
      <c r="C81" s="107" t="s">
        <v>258</v>
      </c>
      <c r="D81" s="99"/>
      <c r="E81" s="101">
        <f>E82</f>
        <v>200</v>
      </c>
    </row>
    <row r="82" spans="1:5" ht="31.5">
      <c r="A82" s="102" t="s">
        <v>126</v>
      </c>
      <c r="B82" s="99" t="s">
        <v>27</v>
      </c>
      <c r="C82" s="107" t="s">
        <v>258</v>
      </c>
      <c r="D82" s="99" t="s">
        <v>333</v>
      </c>
      <c r="E82" s="101">
        <v>200</v>
      </c>
    </row>
    <row r="83" spans="1:5" ht="49.5" customHeight="1">
      <c r="A83" s="102" t="s">
        <v>128</v>
      </c>
      <c r="B83" s="99" t="s">
        <v>27</v>
      </c>
      <c r="C83" s="100" t="s">
        <v>129</v>
      </c>
      <c r="D83" s="99"/>
      <c r="E83" s="101">
        <f>E84</f>
        <v>11134.8</v>
      </c>
    </row>
    <row r="84" spans="1:5" ht="18.75" customHeight="1">
      <c r="A84" s="102" t="s">
        <v>130</v>
      </c>
      <c r="B84" s="99" t="s">
        <v>27</v>
      </c>
      <c r="C84" s="100" t="s">
        <v>131</v>
      </c>
      <c r="D84" s="99"/>
      <c r="E84" s="101">
        <f>E85+E87+E91+E93+E95+E97+E99</f>
        <v>11134.8</v>
      </c>
    </row>
    <row r="85" spans="1:5" ht="56.25" customHeight="1">
      <c r="A85" s="102" t="s">
        <v>296</v>
      </c>
      <c r="B85" s="99" t="s">
        <v>27</v>
      </c>
      <c r="C85" s="100" t="s">
        <v>297</v>
      </c>
      <c r="D85" s="99"/>
      <c r="E85" s="101">
        <f>E86</f>
        <v>100</v>
      </c>
    </row>
    <row r="86" spans="1:5" ht="17.25" customHeight="1">
      <c r="A86" s="102" t="s">
        <v>127</v>
      </c>
      <c r="B86" s="99" t="s">
        <v>27</v>
      </c>
      <c r="C86" s="100" t="s">
        <v>297</v>
      </c>
      <c r="D86" s="99" t="s">
        <v>334</v>
      </c>
      <c r="E86" s="101">
        <v>100</v>
      </c>
    </row>
    <row r="87" spans="1:5" ht="74.25" customHeight="1">
      <c r="A87" s="102" t="s">
        <v>298</v>
      </c>
      <c r="B87" s="99" t="s">
        <v>27</v>
      </c>
      <c r="C87" s="100" t="s">
        <v>299</v>
      </c>
      <c r="D87" s="99"/>
      <c r="E87" s="101">
        <f>E88+E89+E90</f>
        <v>8008.5</v>
      </c>
    </row>
    <row r="88" spans="1:5" ht="31.5">
      <c r="A88" s="102" t="s">
        <v>126</v>
      </c>
      <c r="B88" s="99" t="s">
        <v>27</v>
      </c>
      <c r="C88" s="100" t="s">
        <v>299</v>
      </c>
      <c r="D88" s="99" t="s">
        <v>333</v>
      </c>
      <c r="E88" s="101">
        <f>5000+918.4</f>
        <v>5918.4</v>
      </c>
    </row>
    <row r="89" spans="1:5" ht="94.5">
      <c r="A89" s="29" t="s">
        <v>414</v>
      </c>
      <c r="B89" s="99" t="s">
        <v>27</v>
      </c>
      <c r="C89" s="100" t="s">
        <v>299</v>
      </c>
      <c r="D89" s="99" t="s">
        <v>416</v>
      </c>
      <c r="E89" s="101">
        <v>2088.1</v>
      </c>
    </row>
    <row r="90" spans="1:5" ht="15.75">
      <c r="A90" s="29" t="s">
        <v>415</v>
      </c>
      <c r="B90" s="99" t="s">
        <v>27</v>
      </c>
      <c r="C90" s="100" t="s">
        <v>299</v>
      </c>
      <c r="D90" s="99" t="s">
        <v>334</v>
      </c>
      <c r="E90" s="101">
        <v>2</v>
      </c>
    </row>
    <row r="91" spans="1:5" ht="66.75" customHeight="1">
      <c r="A91" s="102" t="s">
        <v>344</v>
      </c>
      <c r="B91" s="99" t="s">
        <v>27</v>
      </c>
      <c r="C91" s="100" t="s">
        <v>301</v>
      </c>
      <c r="D91" s="99"/>
      <c r="E91" s="101">
        <f>E92</f>
        <v>22</v>
      </c>
    </row>
    <row r="92" spans="1:5" ht="15.75" customHeight="1">
      <c r="A92" s="102" t="s">
        <v>127</v>
      </c>
      <c r="B92" s="99" t="s">
        <v>27</v>
      </c>
      <c r="C92" s="100" t="s">
        <v>301</v>
      </c>
      <c r="D92" s="99" t="s">
        <v>334</v>
      </c>
      <c r="E92" s="101">
        <v>22</v>
      </c>
    </row>
    <row r="93" spans="1:5" ht="65.25" customHeight="1">
      <c r="A93" s="102" t="s">
        <v>302</v>
      </c>
      <c r="B93" s="99" t="s">
        <v>27</v>
      </c>
      <c r="C93" s="100" t="s">
        <v>303</v>
      </c>
      <c r="D93" s="99"/>
      <c r="E93" s="101">
        <f>E94</f>
        <v>2360.7999999999997</v>
      </c>
    </row>
    <row r="94" spans="1:5" ht="31.5">
      <c r="A94" s="102" t="s">
        <v>126</v>
      </c>
      <c r="B94" s="99" t="s">
        <v>27</v>
      </c>
      <c r="C94" s="100" t="s">
        <v>303</v>
      </c>
      <c r="D94" s="99" t="s">
        <v>333</v>
      </c>
      <c r="E94" s="101">
        <f>2267.6+93.2</f>
        <v>2360.7999999999997</v>
      </c>
    </row>
    <row r="95" spans="1:5" ht="66" customHeight="1">
      <c r="A95" s="102" t="s">
        <v>304</v>
      </c>
      <c r="B95" s="99" t="s">
        <v>27</v>
      </c>
      <c r="C95" s="100" t="s">
        <v>305</v>
      </c>
      <c r="D95" s="99"/>
      <c r="E95" s="101">
        <f>E96</f>
        <v>47.2</v>
      </c>
    </row>
    <row r="96" spans="1:5" ht="18.75" customHeight="1">
      <c r="A96" s="102" t="s">
        <v>161</v>
      </c>
      <c r="B96" s="99" t="s">
        <v>27</v>
      </c>
      <c r="C96" s="100" t="s">
        <v>305</v>
      </c>
      <c r="D96" s="99" t="s">
        <v>342</v>
      </c>
      <c r="E96" s="101">
        <v>47.2</v>
      </c>
    </row>
    <row r="97" spans="1:5" ht="66.75" customHeight="1">
      <c r="A97" s="102" t="s">
        <v>306</v>
      </c>
      <c r="B97" s="99" t="s">
        <v>27</v>
      </c>
      <c r="C97" s="100" t="s">
        <v>307</v>
      </c>
      <c r="D97" s="99"/>
      <c r="E97" s="101">
        <f>E98</f>
        <v>228.8</v>
      </c>
    </row>
    <row r="98" spans="1:5" ht="31.5">
      <c r="A98" s="102" t="s">
        <v>126</v>
      </c>
      <c r="B98" s="99" t="s">
        <v>27</v>
      </c>
      <c r="C98" s="100" t="s">
        <v>307</v>
      </c>
      <c r="D98" s="99" t="s">
        <v>333</v>
      </c>
      <c r="E98" s="101">
        <v>228.8</v>
      </c>
    </row>
    <row r="99" spans="1:5" ht="15.75">
      <c r="A99" s="29" t="s">
        <v>393</v>
      </c>
      <c r="B99" s="128" t="s">
        <v>27</v>
      </c>
      <c r="C99" s="129" t="s">
        <v>394</v>
      </c>
      <c r="D99" s="129"/>
      <c r="E99" s="101">
        <f>E100</f>
        <v>367.5</v>
      </c>
    </row>
    <row r="100" spans="1:5" ht="31.5">
      <c r="A100" s="29" t="s">
        <v>126</v>
      </c>
      <c r="B100" s="128" t="s">
        <v>27</v>
      </c>
      <c r="C100" s="129" t="s">
        <v>394</v>
      </c>
      <c r="D100" s="129">
        <v>244</v>
      </c>
      <c r="E100" s="101">
        <f>'Прил.7 Прогр.2014'!E348</f>
        <v>367.5</v>
      </c>
    </row>
    <row r="101" spans="1:5" ht="15.75">
      <c r="A101" s="46" t="s">
        <v>1</v>
      </c>
      <c r="B101" s="99" t="s">
        <v>27</v>
      </c>
      <c r="C101" s="99"/>
      <c r="D101" s="99"/>
      <c r="E101" s="101">
        <f>E102</f>
        <v>7972.799999999999</v>
      </c>
    </row>
    <row r="102" spans="1:5" ht="52.5" customHeight="1">
      <c r="A102" s="102" t="s">
        <v>128</v>
      </c>
      <c r="B102" s="99" t="s">
        <v>27</v>
      </c>
      <c r="C102" s="100" t="s">
        <v>129</v>
      </c>
      <c r="D102" s="99"/>
      <c r="E102" s="101">
        <f>E103</f>
        <v>7972.799999999999</v>
      </c>
    </row>
    <row r="103" spans="1:5" ht="20.25" customHeight="1">
      <c r="A103" s="102" t="s">
        <v>130</v>
      </c>
      <c r="B103" s="99" t="s">
        <v>27</v>
      </c>
      <c r="C103" s="109" t="s">
        <v>131</v>
      </c>
      <c r="D103" s="99"/>
      <c r="E103" s="101">
        <f>E104</f>
        <v>7972.799999999999</v>
      </c>
    </row>
    <row r="104" spans="1:5" ht="51.75" customHeight="1">
      <c r="A104" s="102" t="s">
        <v>291</v>
      </c>
      <c r="B104" s="99" t="s">
        <v>27</v>
      </c>
      <c r="C104" s="100" t="s">
        <v>292</v>
      </c>
      <c r="D104" s="99"/>
      <c r="E104" s="101">
        <f>E105+E106+E107+E108+E109</f>
        <v>7972.799999999999</v>
      </c>
    </row>
    <row r="105" spans="1:5" ht="31.5">
      <c r="A105" s="102" t="s">
        <v>151</v>
      </c>
      <c r="B105" s="99" t="s">
        <v>27</v>
      </c>
      <c r="C105" s="100" t="s">
        <v>292</v>
      </c>
      <c r="D105" s="99" t="s">
        <v>345</v>
      </c>
      <c r="E105" s="101">
        <f>4515.9+617.2</f>
        <v>5133.099999999999</v>
      </c>
    </row>
    <row r="106" spans="1:5" ht="21" customHeight="1">
      <c r="A106" s="46" t="s">
        <v>152</v>
      </c>
      <c r="B106" s="99" t="s">
        <v>27</v>
      </c>
      <c r="C106" s="100" t="s">
        <v>292</v>
      </c>
      <c r="D106" s="99" t="s">
        <v>346</v>
      </c>
      <c r="E106" s="101">
        <v>8</v>
      </c>
    </row>
    <row r="107" spans="1:5" ht="17.25" customHeight="1">
      <c r="A107" s="46" t="s">
        <v>125</v>
      </c>
      <c r="B107" s="99" t="s">
        <v>27</v>
      </c>
      <c r="C107" s="100" t="s">
        <v>292</v>
      </c>
      <c r="D107" s="99" t="s">
        <v>332</v>
      </c>
      <c r="E107" s="101">
        <v>1159.3</v>
      </c>
    </row>
    <row r="108" spans="1:5" ht="16.5" customHeight="1">
      <c r="A108" s="46" t="s">
        <v>347</v>
      </c>
      <c r="B108" s="99" t="s">
        <v>27</v>
      </c>
      <c r="C108" s="100" t="s">
        <v>292</v>
      </c>
      <c r="D108" s="99" t="s">
        <v>333</v>
      </c>
      <c r="E108" s="101">
        <f>1621.4+109-60</f>
        <v>1670.4</v>
      </c>
    </row>
    <row r="109" spans="1:5" ht="18.75" customHeight="1">
      <c r="A109" s="46" t="s">
        <v>177</v>
      </c>
      <c r="B109" s="99" t="s">
        <v>27</v>
      </c>
      <c r="C109" s="100" t="s">
        <v>292</v>
      </c>
      <c r="D109" s="99" t="s">
        <v>334</v>
      </c>
      <c r="E109" s="101">
        <v>2</v>
      </c>
    </row>
    <row r="110" spans="1:5" ht="15.75">
      <c r="A110" s="110" t="s">
        <v>348</v>
      </c>
      <c r="B110" s="97" t="s">
        <v>349</v>
      </c>
      <c r="C110" s="111"/>
      <c r="D110" s="111"/>
      <c r="E110" s="98">
        <f>E111</f>
        <v>399.4</v>
      </c>
    </row>
    <row r="111" spans="1:5" ht="15.75">
      <c r="A111" s="46" t="s">
        <v>66</v>
      </c>
      <c r="B111" s="99" t="s">
        <v>67</v>
      </c>
      <c r="C111" s="106"/>
      <c r="D111" s="106"/>
      <c r="E111" s="101">
        <f>E112</f>
        <v>399.4</v>
      </c>
    </row>
    <row r="112" spans="1:5" ht="23.25" customHeight="1">
      <c r="A112" s="102" t="s">
        <v>21</v>
      </c>
      <c r="B112" s="99" t="s">
        <v>67</v>
      </c>
      <c r="C112" s="100" t="s">
        <v>110</v>
      </c>
      <c r="D112" s="106"/>
      <c r="E112" s="101">
        <f>E113</f>
        <v>399.4</v>
      </c>
    </row>
    <row r="113" spans="1:5" ht="31.5">
      <c r="A113" s="105" t="s">
        <v>285</v>
      </c>
      <c r="B113" s="99" t="s">
        <v>67</v>
      </c>
      <c r="C113" s="100" t="s">
        <v>286</v>
      </c>
      <c r="D113" s="106"/>
      <c r="E113" s="101">
        <f>E114</f>
        <v>399.4</v>
      </c>
    </row>
    <row r="114" spans="1:5" ht="54.75" customHeight="1">
      <c r="A114" s="102" t="s">
        <v>287</v>
      </c>
      <c r="B114" s="99" t="s">
        <v>67</v>
      </c>
      <c r="C114" s="100" t="s">
        <v>290</v>
      </c>
      <c r="D114" s="106"/>
      <c r="E114" s="101">
        <f>E115+E116+E117+E118</f>
        <v>399.4</v>
      </c>
    </row>
    <row r="115" spans="1:5" ht="31.5">
      <c r="A115" s="102" t="s">
        <v>117</v>
      </c>
      <c r="B115" s="99" t="s">
        <v>67</v>
      </c>
      <c r="C115" s="100" t="s">
        <v>290</v>
      </c>
      <c r="D115" s="106" t="s">
        <v>330</v>
      </c>
      <c r="E115" s="101">
        <f>382.4-5</f>
        <v>377.4</v>
      </c>
    </row>
    <row r="116" spans="1:5" ht="31.5">
      <c r="A116" s="102" t="s">
        <v>120</v>
      </c>
      <c r="B116" s="99" t="s">
        <v>67</v>
      </c>
      <c r="C116" s="100" t="s">
        <v>290</v>
      </c>
      <c r="D116" s="106" t="s">
        <v>331</v>
      </c>
      <c r="E116" s="101">
        <v>3.5</v>
      </c>
    </row>
    <row r="117" spans="1:5" ht="18.75" customHeight="1">
      <c r="A117" s="102" t="s">
        <v>125</v>
      </c>
      <c r="B117" s="99" t="s">
        <v>67</v>
      </c>
      <c r="C117" s="100" t="s">
        <v>290</v>
      </c>
      <c r="D117" s="106" t="s">
        <v>332</v>
      </c>
      <c r="E117" s="101">
        <v>12</v>
      </c>
    </row>
    <row r="118" spans="1:5" ht="31.5">
      <c r="A118" s="102" t="s">
        <v>126</v>
      </c>
      <c r="B118" s="99" t="s">
        <v>67</v>
      </c>
      <c r="C118" s="100" t="s">
        <v>290</v>
      </c>
      <c r="D118" s="106" t="s">
        <v>333</v>
      </c>
      <c r="E118" s="101">
        <f>13.4-6.9</f>
        <v>6.5</v>
      </c>
    </row>
    <row r="119" spans="1:5" ht="28.5">
      <c r="A119" s="96" t="s">
        <v>350</v>
      </c>
      <c r="B119" s="97" t="s">
        <v>351</v>
      </c>
      <c r="C119" s="111"/>
      <c r="D119" s="111"/>
      <c r="E119" s="98">
        <f>E120</f>
        <v>461</v>
      </c>
    </row>
    <row r="120" spans="1:5" ht="34.5" customHeight="1">
      <c r="A120" s="46" t="s">
        <v>23</v>
      </c>
      <c r="B120" s="99" t="s">
        <v>11</v>
      </c>
      <c r="C120" s="99"/>
      <c r="D120" s="99"/>
      <c r="E120" s="101">
        <f>E121</f>
        <v>461</v>
      </c>
    </row>
    <row r="121" spans="1:5" ht="51" customHeight="1">
      <c r="A121" s="46" t="s">
        <v>254</v>
      </c>
      <c r="B121" s="99" t="s">
        <v>11</v>
      </c>
      <c r="C121" s="107" t="s">
        <v>255</v>
      </c>
      <c r="D121" s="99"/>
      <c r="E121" s="101">
        <f>E122+E124+E126+E128</f>
        <v>461</v>
      </c>
    </row>
    <row r="122" spans="1:5" ht="19.5" customHeight="1">
      <c r="A122" s="46" t="s">
        <v>257</v>
      </c>
      <c r="B122" s="99" t="s">
        <v>11</v>
      </c>
      <c r="C122" s="107" t="s">
        <v>258</v>
      </c>
      <c r="D122" s="99"/>
      <c r="E122" s="101">
        <f>E123</f>
        <v>107</v>
      </c>
    </row>
    <row r="123" spans="1:5" ht="31.5">
      <c r="A123" s="104" t="s">
        <v>126</v>
      </c>
      <c r="B123" s="99" t="s">
        <v>11</v>
      </c>
      <c r="C123" s="107" t="s">
        <v>258</v>
      </c>
      <c r="D123" s="99" t="s">
        <v>333</v>
      </c>
      <c r="E123" s="101">
        <f>126.3-19.3</f>
        <v>107</v>
      </c>
    </row>
    <row r="124" spans="1:5" ht="15.75">
      <c r="A124" s="108" t="s">
        <v>259</v>
      </c>
      <c r="B124" s="99" t="s">
        <v>11</v>
      </c>
      <c r="C124" s="107" t="s">
        <v>260</v>
      </c>
      <c r="D124" s="99"/>
      <c r="E124" s="101">
        <f>E125</f>
        <v>50</v>
      </c>
    </row>
    <row r="125" spans="1:5" ht="31.5">
      <c r="A125" s="104" t="s">
        <v>126</v>
      </c>
      <c r="B125" s="99" t="s">
        <v>11</v>
      </c>
      <c r="C125" s="107" t="s">
        <v>260</v>
      </c>
      <c r="D125" s="99" t="s">
        <v>333</v>
      </c>
      <c r="E125" s="101">
        <f>150-100</f>
        <v>50</v>
      </c>
    </row>
    <row r="126" spans="1:5" ht="15.75">
      <c r="A126" s="108" t="s">
        <v>261</v>
      </c>
      <c r="B126" s="99" t="s">
        <v>11</v>
      </c>
      <c r="C126" s="107" t="s">
        <v>262</v>
      </c>
      <c r="D126" s="99"/>
      <c r="E126" s="101">
        <f>E127</f>
        <v>129</v>
      </c>
    </row>
    <row r="127" spans="1:5" ht="31.5">
      <c r="A127" s="104" t="s">
        <v>126</v>
      </c>
      <c r="B127" s="99" t="s">
        <v>11</v>
      </c>
      <c r="C127" s="107" t="s">
        <v>262</v>
      </c>
      <c r="D127" s="99" t="s">
        <v>333</v>
      </c>
      <c r="E127" s="101">
        <f>529-400</f>
        <v>129</v>
      </c>
    </row>
    <row r="128" spans="1:5" ht="15.75">
      <c r="A128" s="108" t="s">
        <v>263</v>
      </c>
      <c r="B128" s="99" t="s">
        <v>11</v>
      </c>
      <c r="C128" s="107" t="s">
        <v>264</v>
      </c>
      <c r="D128" s="99"/>
      <c r="E128" s="101">
        <f>E129</f>
        <v>175</v>
      </c>
    </row>
    <row r="129" spans="1:5" ht="17.25" customHeight="1">
      <c r="A129" s="104" t="s">
        <v>126</v>
      </c>
      <c r="B129" s="99" t="s">
        <v>11</v>
      </c>
      <c r="C129" s="107" t="s">
        <v>264</v>
      </c>
      <c r="D129" s="99" t="s">
        <v>333</v>
      </c>
      <c r="E129" s="101">
        <f>190-15</f>
        <v>175</v>
      </c>
    </row>
    <row r="130" spans="1:5" ht="17.25" customHeight="1">
      <c r="A130" s="96" t="s">
        <v>352</v>
      </c>
      <c r="B130" s="97" t="s">
        <v>353</v>
      </c>
      <c r="C130" s="97"/>
      <c r="D130" s="97"/>
      <c r="E130" s="98">
        <f>E131+E136+E144</f>
        <v>15034.599999999999</v>
      </c>
    </row>
    <row r="131" spans="1:5" ht="17.25" customHeight="1">
      <c r="A131" s="46" t="s">
        <v>24</v>
      </c>
      <c r="B131" s="99" t="s">
        <v>12</v>
      </c>
      <c r="C131" s="99"/>
      <c r="D131" s="99"/>
      <c r="E131" s="101">
        <f>E132</f>
        <v>20</v>
      </c>
    </row>
    <row r="132" spans="1:5" ht="51.75" customHeight="1">
      <c r="A132" s="102" t="s">
        <v>128</v>
      </c>
      <c r="B132" s="99" t="s">
        <v>12</v>
      </c>
      <c r="C132" s="99" t="s">
        <v>129</v>
      </c>
      <c r="D132" s="99"/>
      <c r="E132" s="101">
        <f>E133</f>
        <v>20</v>
      </c>
    </row>
    <row r="133" spans="1:5" ht="17.25" customHeight="1">
      <c r="A133" s="46" t="s">
        <v>130</v>
      </c>
      <c r="B133" s="99" t="s">
        <v>12</v>
      </c>
      <c r="C133" s="99" t="s">
        <v>131</v>
      </c>
      <c r="D133" s="99"/>
      <c r="E133" s="101">
        <f>E134</f>
        <v>20</v>
      </c>
    </row>
    <row r="134" spans="1:5" ht="79.5" customHeight="1">
      <c r="A134" s="46" t="s">
        <v>308</v>
      </c>
      <c r="B134" s="99" t="s">
        <v>12</v>
      </c>
      <c r="C134" s="99" t="s">
        <v>309</v>
      </c>
      <c r="D134" s="99"/>
      <c r="E134" s="101">
        <f>E135</f>
        <v>20</v>
      </c>
    </row>
    <row r="135" spans="1:5" ht="31.5">
      <c r="A135" s="104" t="s">
        <v>126</v>
      </c>
      <c r="B135" s="99" t="s">
        <v>12</v>
      </c>
      <c r="C135" s="99" t="s">
        <v>309</v>
      </c>
      <c r="D135" s="99" t="s">
        <v>333</v>
      </c>
      <c r="E135" s="101">
        <v>20</v>
      </c>
    </row>
    <row r="136" spans="1:5" ht="15.75">
      <c r="A136" s="46" t="s">
        <v>62</v>
      </c>
      <c r="B136" s="99" t="s">
        <v>63</v>
      </c>
      <c r="C136" s="99"/>
      <c r="D136" s="99"/>
      <c r="E136" s="101">
        <f>E137+E141</f>
        <v>6829.900000000001</v>
      </c>
    </row>
    <row r="137" spans="1:5" ht="48.75" customHeight="1">
      <c r="A137" s="104" t="s">
        <v>265</v>
      </c>
      <c r="B137" s="99" t="s">
        <v>63</v>
      </c>
      <c r="C137" s="107" t="s">
        <v>266</v>
      </c>
      <c r="D137" s="99"/>
      <c r="E137" s="101">
        <f>E138</f>
        <v>6644.6</v>
      </c>
    </row>
    <row r="138" spans="1:5" ht="15.75">
      <c r="A138" s="112" t="s">
        <v>269</v>
      </c>
      <c r="B138" s="99" t="s">
        <v>63</v>
      </c>
      <c r="C138" s="107" t="s">
        <v>270</v>
      </c>
      <c r="D138" s="99"/>
      <c r="E138" s="101">
        <f>E140+E139</f>
        <v>6644.6</v>
      </c>
    </row>
    <row r="139" spans="1:5" ht="31.5">
      <c r="A139" s="46" t="s">
        <v>143</v>
      </c>
      <c r="B139" s="99" t="s">
        <v>63</v>
      </c>
      <c r="C139" s="107" t="s">
        <v>270</v>
      </c>
      <c r="D139" s="99" t="s">
        <v>358</v>
      </c>
      <c r="E139" s="101">
        <f>'Прил.7 Прогр.2014'!E205</f>
        <v>2000</v>
      </c>
    </row>
    <row r="140" spans="1:5" ht="31.5">
      <c r="A140" s="102" t="s">
        <v>126</v>
      </c>
      <c r="B140" s="99" t="s">
        <v>63</v>
      </c>
      <c r="C140" s="107" t="s">
        <v>270</v>
      </c>
      <c r="D140" s="99" t="s">
        <v>333</v>
      </c>
      <c r="E140" s="101">
        <f>'Прил.7 Прогр.2014'!E207</f>
        <v>4644.6</v>
      </c>
    </row>
    <row r="141" spans="1:5" ht="15.75">
      <c r="A141" s="102" t="s">
        <v>130</v>
      </c>
      <c r="B141" s="99" t="s">
        <v>63</v>
      </c>
      <c r="C141" s="109" t="s">
        <v>131</v>
      </c>
      <c r="D141" s="99"/>
      <c r="E141" s="101">
        <f>E143</f>
        <v>185.3</v>
      </c>
    </row>
    <row r="142" spans="1:5" ht="15.75">
      <c r="A142" s="29" t="s">
        <v>395</v>
      </c>
      <c r="B142" s="128" t="s">
        <v>63</v>
      </c>
      <c r="C142" s="129" t="s">
        <v>396</v>
      </c>
      <c r="D142" s="51"/>
      <c r="E142" s="101">
        <f>E143</f>
        <v>185.3</v>
      </c>
    </row>
    <row r="143" spans="1:5" ht="31.5">
      <c r="A143" s="29" t="s">
        <v>126</v>
      </c>
      <c r="B143" s="128" t="s">
        <v>63</v>
      </c>
      <c r="C143" s="129" t="s">
        <v>396</v>
      </c>
      <c r="D143" s="129">
        <v>244</v>
      </c>
      <c r="E143" s="101">
        <f>'Прил.7 Прогр.2014'!E351</f>
        <v>185.3</v>
      </c>
    </row>
    <row r="144" spans="1:5" ht="15.75">
      <c r="A144" s="46" t="s">
        <v>2</v>
      </c>
      <c r="B144" s="99" t="s">
        <v>13</v>
      </c>
      <c r="C144" s="99"/>
      <c r="D144" s="99"/>
      <c r="E144" s="101">
        <f>E145+E151+E154</f>
        <v>8184.699999999999</v>
      </c>
    </row>
    <row r="145" spans="1:5" ht="50.25" customHeight="1">
      <c r="A145" s="104" t="s">
        <v>135</v>
      </c>
      <c r="B145" s="99" t="s">
        <v>13</v>
      </c>
      <c r="C145" s="107" t="s">
        <v>136</v>
      </c>
      <c r="D145" s="99"/>
      <c r="E145" s="101">
        <f>E146</f>
        <v>2450</v>
      </c>
    </row>
    <row r="146" spans="1:5" ht="51" customHeight="1">
      <c r="A146" s="113" t="s">
        <v>137</v>
      </c>
      <c r="B146" s="99" t="s">
        <v>13</v>
      </c>
      <c r="C146" s="139" t="s">
        <v>136</v>
      </c>
      <c r="D146" s="99"/>
      <c r="E146" s="101">
        <f>E147+E149</f>
        <v>2450</v>
      </c>
    </row>
    <row r="147" spans="1:5" ht="31.5">
      <c r="A147" s="104" t="s">
        <v>140</v>
      </c>
      <c r="B147" s="99" t="s">
        <v>13</v>
      </c>
      <c r="C147" s="128" t="s">
        <v>385</v>
      </c>
      <c r="D147" s="99"/>
      <c r="E147" s="101">
        <f>E148</f>
        <v>150</v>
      </c>
    </row>
    <row r="148" spans="1:5" ht="31.5">
      <c r="A148" s="104" t="s">
        <v>126</v>
      </c>
      <c r="B148" s="99" t="s">
        <v>13</v>
      </c>
      <c r="C148" s="128" t="s">
        <v>385</v>
      </c>
      <c r="D148" s="99" t="s">
        <v>333</v>
      </c>
      <c r="E148" s="101">
        <v>150</v>
      </c>
    </row>
    <row r="149" spans="1:5" ht="31.5">
      <c r="A149" s="104" t="s">
        <v>144</v>
      </c>
      <c r="B149" s="99" t="s">
        <v>13</v>
      </c>
      <c r="C149" s="139" t="s">
        <v>387</v>
      </c>
      <c r="D149" s="107"/>
      <c r="E149" s="101">
        <f>E150</f>
        <v>2300</v>
      </c>
    </row>
    <row r="150" spans="1:5" ht="31.5">
      <c r="A150" s="104" t="s">
        <v>126</v>
      </c>
      <c r="B150" s="99" t="s">
        <v>13</v>
      </c>
      <c r="C150" s="139" t="s">
        <v>387</v>
      </c>
      <c r="D150" s="107">
        <v>244</v>
      </c>
      <c r="E150" s="101">
        <f>2550+600-850</f>
        <v>2300</v>
      </c>
    </row>
    <row r="151" spans="1:5" ht="50.25" customHeight="1">
      <c r="A151" s="104" t="s">
        <v>274</v>
      </c>
      <c r="B151" s="99" t="s">
        <v>13</v>
      </c>
      <c r="C151" s="107" t="s">
        <v>275</v>
      </c>
      <c r="D151" s="99"/>
      <c r="E151" s="101">
        <f>E152</f>
        <v>30</v>
      </c>
    </row>
    <row r="152" spans="1:5" ht="16.5" customHeight="1">
      <c r="A152" s="104" t="s">
        <v>276</v>
      </c>
      <c r="B152" s="99" t="s">
        <v>13</v>
      </c>
      <c r="C152" s="99" t="s">
        <v>277</v>
      </c>
      <c r="D152" s="99"/>
      <c r="E152" s="101">
        <f>E153</f>
        <v>30</v>
      </c>
    </row>
    <row r="153" spans="1:5" ht="15.75">
      <c r="A153" s="46" t="s">
        <v>177</v>
      </c>
      <c r="B153" s="99" t="s">
        <v>13</v>
      </c>
      <c r="C153" s="99" t="s">
        <v>277</v>
      </c>
      <c r="D153" s="99" t="s">
        <v>334</v>
      </c>
      <c r="E153" s="101">
        <v>30</v>
      </c>
    </row>
    <row r="154" spans="1:5" ht="51" customHeight="1">
      <c r="A154" s="102" t="s">
        <v>128</v>
      </c>
      <c r="B154" s="99" t="s">
        <v>13</v>
      </c>
      <c r="C154" s="100" t="s">
        <v>129</v>
      </c>
      <c r="D154" s="99"/>
      <c r="E154" s="101">
        <f>E155</f>
        <v>5704.699999999999</v>
      </c>
    </row>
    <row r="155" spans="1:5" ht="18.75" customHeight="1">
      <c r="A155" s="102" t="s">
        <v>130</v>
      </c>
      <c r="B155" s="99" t="s">
        <v>13</v>
      </c>
      <c r="C155" s="109" t="s">
        <v>131</v>
      </c>
      <c r="D155" s="99"/>
      <c r="E155" s="101">
        <f>E156+E158</f>
        <v>5704.699999999999</v>
      </c>
    </row>
    <row r="156" spans="1:5" ht="57" customHeight="1">
      <c r="A156" s="102" t="s">
        <v>310</v>
      </c>
      <c r="B156" s="99" t="s">
        <v>13</v>
      </c>
      <c r="C156" s="100" t="s">
        <v>311</v>
      </c>
      <c r="D156" s="99"/>
      <c r="E156" s="101">
        <f>E157</f>
        <v>802</v>
      </c>
    </row>
    <row r="157" spans="1:5" ht="31.5">
      <c r="A157" s="104" t="s">
        <v>126</v>
      </c>
      <c r="B157" s="99" t="s">
        <v>13</v>
      </c>
      <c r="C157" s="100" t="s">
        <v>311</v>
      </c>
      <c r="D157" s="99" t="s">
        <v>333</v>
      </c>
      <c r="E157" s="101">
        <f>500+302</f>
        <v>802</v>
      </c>
    </row>
    <row r="158" spans="1:5" ht="69" customHeight="1">
      <c r="A158" s="102" t="s">
        <v>312</v>
      </c>
      <c r="B158" s="99" t="s">
        <v>13</v>
      </c>
      <c r="C158" s="100" t="s">
        <v>313</v>
      </c>
      <c r="D158" s="99"/>
      <c r="E158" s="101">
        <f>E159</f>
        <v>4902.699999999999</v>
      </c>
    </row>
    <row r="159" spans="1:5" ht="31.5">
      <c r="A159" s="104" t="s">
        <v>126</v>
      </c>
      <c r="B159" s="99" t="s">
        <v>13</v>
      </c>
      <c r="C159" s="100" t="s">
        <v>313</v>
      </c>
      <c r="D159" s="99" t="s">
        <v>333</v>
      </c>
      <c r="E159" s="101">
        <f>3017.7+1190.1+694.9</f>
        <v>4902.699999999999</v>
      </c>
    </row>
    <row r="160" spans="1:5" ht="15.75">
      <c r="A160" s="96" t="s">
        <v>354</v>
      </c>
      <c r="B160" s="97" t="s">
        <v>355</v>
      </c>
      <c r="C160" s="97"/>
      <c r="D160" s="97"/>
      <c r="E160" s="98">
        <f>E161+E170+E184+E206</f>
        <v>48830.299999999996</v>
      </c>
    </row>
    <row r="161" spans="1:5" ht="15.75">
      <c r="A161" s="46" t="s">
        <v>3</v>
      </c>
      <c r="B161" s="99" t="s">
        <v>14</v>
      </c>
      <c r="C161" s="99"/>
      <c r="D161" s="99"/>
      <c r="E161" s="101">
        <f>E162+E167</f>
        <v>11764.199999999999</v>
      </c>
    </row>
    <row r="162" spans="1:5" ht="50.25" customHeight="1">
      <c r="A162" s="104" t="s">
        <v>384</v>
      </c>
      <c r="B162" s="99" t="s">
        <v>14</v>
      </c>
      <c r="C162" s="107" t="s">
        <v>136</v>
      </c>
      <c r="D162" s="99"/>
      <c r="E162" s="101">
        <f>E163+E165</f>
        <v>1430.3</v>
      </c>
    </row>
    <row r="163" spans="1:5" ht="17.25" customHeight="1">
      <c r="A163" s="46" t="s">
        <v>148</v>
      </c>
      <c r="B163" s="99" t="s">
        <v>14</v>
      </c>
      <c r="C163" s="107" t="s">
        <v>389</v>
      </c>
      <c r="D163" s="99"/>
      <c r="E163" s="101">
        <f>E164</f>
        <v>0</v>
      </c>
    </row>
    <row r="164" spans="1:5" ht="36" customHeight="1">
      <c r="A164" s="46" t="s">
        <v>149</v>
      </c>
      <c r="B164" s="99" t="s">
        <v>14</v>
      </c>
      <c r="C164" s="107" t="s">
        <v>389</v>
      </c>
      <c r="D164" s="99" t="s">
        <v>356</v>
      </c>
      <c r="E164" s="101">
        <f>5024.3-1825.5-3198.8</f>
        <v>0</v>
      </c>
    </row>
    <row r="165" spans="1:5" ht="31.5">
      <c r="A165" s="46" t="s">
        <v>150</v>
      </c>
      <c r="B165" s="99" t="s">
        <v>14</v>
      </c>
      <c r="C165" s="107" t="s">
        <v>390</v>
      </c>
      <c r="D165" s="99"/>
      <c r="E165" s="101">
        <f>E166</f>
        <v>1430.3</v>
      </c>
    </row>
    <row r="166" spans="1:5" ht="31.5">
      <c r="A166" s="46" t="s">
        <v>126</v>
      </c>
      <c r="B166" s="99" t="s">
        <v>14</v>
      </c>
      <c r="C166" s="107" t="s">
        <v>390</v>
      </c>
      <c r="D166" s="99" t="s">
        <v>333</v>
      </c>
      <c r="E166" s="101">
        <f>1159.7+500-229.4</f>
        <v>1430.3</v>
      </c>
    </row>
    <row r="167" spans="1:5" ht="15.75">
      <c r="A167" s="29" t="s">
        <v>130</v>
      </c>
      <c r="B167" s="128" t="s">
        <v>14</v>
      </c>
      <c r="C167" s="129" t="s">
        <v>131</v>
      </c>
      <c r="D167" s="128"/>
      <c r="E167" s="101">
        <f>E168</f>
        <v>10333.9</v>
      </c>
    </row>
    <row r="168" spans="1:5" ht="31.5">
      <c r="A168" s="9" t="s">
        <v>380</v>
      </c>
      <c r="B168" s="128" t="s">
        <v>14</v>
      </c>
      <c r="C168" s="129" t="s">
        <v>377</v>
      </c>
      <c r="D168" s="51"/>
      <c r="E168" s="101">
        <f>E169</f>
        <v>10333.9</v>
      </c>
    </row>
    <row r="169" spans="1:5" ht="31.5">
      <c r="A169" s="9" t="s">
        <v>146</v>
      </c>
      <c r="B169" s="128" t="s">
        <v>14</v>
      </c>
      <c r="C169" s="129" t="s">
        <v>377</v>
      </c>
      <c r="D169" s="129">
        <v>411</v>
      </c>
      <c r="E169" s="101">
        <f>'Прил.7 Прогр.2014'!E325</f>
        <v>10333.9</v>
      </c>
    </row>
    <row r="170" spans="1:5" ht="15.75">
      <c r="A170" s="46" t="s">
        <v>4</v>
      </c>
      <c r="B170" s="99" t="s">
        <v>15</v>
      </c>
      <c r="C170" s="99"/>
      <c r="D170" s="99"/>
      <c r="E170" s="101">
        <f>E171+E176</f>
        <v>9071.8</v>
      </c>
    </row>
    <row r="171" spans="1:5" ht="49.5" customHeight="1">
      <c r="A171" s="104" t="s">
        <v>384</v>
      </c>
      <c r="B171" s="99" t="s">
        <v>15</v>
      </c>
      <c r="C171" s="107" t="s">
        <v>136</v>
      </c>
      <c r="D171" s="99"/>
      <c r="E171" s="101">
        <f>E174+E172</f>
        <v>0</v>
      </c>
    </row>
    <row r="172" spans="1:5" ht="31.5">
      <c r="A172" s="114" t="s">
        <v>144</v>
      </c>
      <c r="B172" s="99" t="s">
        <v>15</v>
      </c>
      <c r="C172" s="107" t="s">
        <v>387</v>
      </c>
      <c r="D172" s="99"/>
      <c r="E172" s="101">
        <f>E173</f>
        <v>0</v>
      </c>
    </row>
    <row r="173" spans="1:5" ht="34.5" customHeight="1">
      <c r="A173" s="9" t="s">
        <v>146</v>
      </c>
      <c r="B173" s="99" t="s">
        <v>15</v>
      </c>
      <c r="C173" s="107" t="s">
        <v>387</v>
      </c>
      <c r="D173" s="99" t="s">
        <v>357</v>
      </c>
      <c r="E173" s="35">
        <v>0</v>
      </c>
    </row>
    <row r="174" spans="1:5" ht="31.5">
      <c r="A174" s="46" t="s">
        <v>147</v>
      </c>
      <c r="B174" s="99" t="s">
        <v>15</v>
      </c>
      <c r="C174" s="107" t="s">
        <v>388</v>
      </c>
      <c r="D174" s="99"/>
      <c r="E174" s="101">
        <f>E175</f>
        <v>0</v>
      </c>
    </row>
    <row r="175" spans="1:5" ht="31.5">
      <c r="A175" s="46" t="s">
        <v>143</v>
      </c>
      <c r="B175" s="99" t="s">
        <v>15</v>
      </c>
      <c r="C175" s="107" t="s">
        <v>388</v>
      </c>
      <c r="D175" s="99" t="s">
        <v>358</v>
      </c>
      <c r="E175" s="31">
        <f>1000-1000</f>
        <v>0</v>
      </c>
    </row>
    <row r="176" spans="1:5" ht="15.75">
      <c r="A176" s="29" t="s">
        <v>130</v>
      </c>
      <c r="B176" s="99" t="s">
        <v>15</v>
      </c>
      <c r="C176" s="129" t="s">
        <v>131</v>
      </c>
      <c r="D176" s="99"/>
      <c r="E176" s="31">
        <f>E179+E181+E177</f>
        <v>9071.8</v>
      </c>
    </row>
    <row r="177" spans="1:5" ht="31.5">
      <c r="A177" s="9" t="s">
        <v>380</v>
      </c>
      <c r="B177" s="99" t="s">
        <v>15</v>
      </c>
      <c r="C177" s="129" t="s">
        <v>377</v>
      </c>
      <c r="D177" s="51"/>
      <c r="E177" s="31">
        <f>E178</f>
        <v>3500</v>
      </c>
    </row>
    <row r="178" spans="1:5" ht="31.5">
      <c r="A178" s="9" t="s">
        <v>146</v>
      </c>
      <c r="B178" s="99" t="s">
        <v>15</v>
      </c>
      <c r="C178" s="129" t="s">
        <v>377</v>
      </c>
      <c r="D178" s="129">
        <v>411</v>
      </c>
      <c r="E178" s="31">
        <f>'Прил.7 Прогр.2014'!E328</f>
        <v>3500</v>
      </c>
    </row>
    <row r="179" spans="1:5" ht="31.5">
      <c r="A179" s="9" t="s">
        <v>399</v>
      </c>
      <c r="B179" s="128" t="s">
        <v>15</v>
      </c>
      <c r="C179" s="129" t="s">
        <v>400</v>
      </c>
      <c r="D179" s="129"/>
      <c r="E179" s="31">
        <f>E180</f>
        <v>1500</v>
      </c>
    </row>
    <row r="180" spans="1:5" ht="31.5">
      <c r="A180" s="9" t="s">
        <v>149</v>
      </c>
      <c r="B180" s="128" t="s">
        <v>15</v>
      </c>
      <c r="C180" s="129" t="s">
        <v>400</v>
      </c>
      <c r="D180" s="129">
        <v>810</v>
      </c>
      <c r="E180" s="31">
        <f>'Прил.7 Прогр.2014'!E331</f>
        <v>1500</v>
      </c>
    </row>
    <row r="181" spans="1:5" ht="15.75">
      <c r="A181" s="9" t="s">
        <v>381</v>
      </c>
      <c r="B181" s="128" t="s">
        <v>15</v>
      </c>
      <c r="C181" s="129" t="s">
        <v>383</v>
      </c>
      <c r="D181" s="129"/>
      <c r="E181" s="31">
        <f>E182+E183</f>
        <v>4071.7999999999997</v>
      </c>
    </row>
    <row r="182" spans="1:5" ht="31.5">
      <c r="A182" s="9" t="s">
        <v>149</v>
      </c>
      <c r="B182" s="128" t="s">
        <v>15</v>
      </c>
      <c r="C182" s="129" t="s">
        <v>383</v>
      </c>
      <c r="D182" s="129">
        <v>810</v>
      </c>
      <c r="E182" s="31">
        <f>'Прил.7 Прогр.2014'!E337</f>
        <v>3331.7</v>
      </c>
    </row>
    <row r="183" spans="1:5" ht="31.5">
      <c r="A183" s="29" t="s">
        <v>126</v>
      </c>
      <c r="B183" s="128" t="s">
        <v>15</v>
      </c>
      <c r="C183" s="129" t="s">
        <v>383</v>
      </c>
      <c r="D183" s="129">
        <v>244</v>
      </c>
      <c r="E183" s="31">
        <f>'Прил.7 Прогр.2014'!E339</f>
        <v>740.1</v>
      </c>
    </row>
    <row r="184" spans="1:5" ht="15.75">
      <c r="A184" s="46" t="s">
        <v>5</v>
      </c>
      <c r="B184" s="99" t="s">
        <v>16</v>
      </c>
      <c r="C184" s="115"/>
      <c r="D184" s="99"/>
      <c r="E184" s="101">
        <f>E185+E191+E195+E201</f>
        <v>27394.299999999996</v>
      </c>
    </row>
    <row r="185" spans="1:5" ht="51.75" customHeight="1">
      <c r="A185" s="104" t="s">
        <v>384</v>
      </c>
      <c r="B185" s="99" t="s">
        <v>16</v>
      </c>
      <c r="C185" s="107" t="s">
        <v>136</v>
      </c>
      <c r="D185" s="99"/>
      <c r="E185" s="101">
        <f>E186+E189</f>
        <v>3059</v>
      </c>
    </row>
    <row r="186" spans="1:5" ht="15.75" customHeight="1">
      <c r="A186" s="104" t="s">
        <v>142</v>
      </c>
      <c r="B186" s="99" t="s">
        <v>16</v>
      </c>
      <c r="C186" s="99" t="s">
        <v>386</v>
      </c>
      <c r="D186" s="99"/>
      <c r="E186" s="101">
        <f>E187+E188</f>
        <v>2922.3</v>
      </c>
    </row>
    <row r="187" spans="1:5" ht="31.5">
      <c r="A187" s="46" t="s">
        <v>143</v>
      </c>
      <c r="B187" s="99" t="s">
        <v>16</v>
      </c>
      <c r="C187" s="99" t="s">
        <v>386</v>
      </c>
      <c r="D187" s="99" t="s">
        <v>358</v>
      </c>
      <c r="E187" s="101">
        <v>800</v>
      </c>
    </row>
    <row r="188" spans="1:5" ht="31.5">
      <c r="A188" s="46" t="s">
        <v>126</v>
      </c>
      <c r="B188" s="99" t="s">
        <v>16</v>
      </c>
      <c r="C188" s="99" t="s">
        <v>386</v>
      </c>
      <c r="D188" s="99" t="s">
        <v>333</v>
      </c>
      <c r="E188" s="101">
        <v>2122.3</v>
      </c>
    </row>
    <row r="189" spans="1:5" ht="18" customHeight="1">
      <c r="A189" s="46" t="s">
        <v>148</v>
      </c>
      <c r="B189" s="99" t="s">
        <v>16</v>
      </c>
      <c r="C189" s="99" t="s">
        <v>389</v>
      </c>
      <c r="D189" s="99"/>
      <c r="E189" s="101">
        <f>E190</f>
        <v>136.7</v>
      </c>
    </row>
    <row r="190" spans="1:5" ht="31.5">
      <c r="A190" s="46" t="s">
        <v>126</v>
      </c>
      <c r="B190" s="99" t="s">
        <v>16</v>
      </c>
      <c r="C190" s="99" t="s">
        <v>389</v>
      </c>
      <c r="D190" s="99" t="s">
        <v>333</v>
      </c>
      <c r="E190" s="101">
        <v>136.7</v>
      </c>
    </row>
    <row r="191" spans="1:5" ht="47.25">
      <c r="A191" s="46" t="s">
        <v>340</v>
      </c>
      <c r="B191" s="99" t="s">
        <v>16</v>
      </c>
      <c r="C191" s="107" t="s">
        <v>155</v>
      </c>
      <c r="D191" s="99"/>
      <c r="E191" s="101">
        <f>E192</f>
        <v>60</v>
      </c>
    </row>
    <row r="192" spans="1:5" ht="48.75" customHeight="1">
      <c r="A192" s="103" t="s">
        <v>156</v>
      </c>
      <c r="B192" s="99" t="s">
        <v>16</v>
      </c>
      <c r="C192" s="107" t="s">
        <v>157</v>
      </c>
      <c r="D192" s="99"/>
      <c r="E192" s="101">
        <f>E193</f>
        <v>60</v>
      </c>
    </row>
    <row r="193" spans="1:5" ht="15.75">
      <c r="A193" s="46" t="s">
        <v>166</v>
      </c>
      <c r="B193" s="99" t="s">
        <v>16</v>
      </c>
      <c r="C193" s="107" t="s">
        <v>167</v>
      </c>
      <c r="D193" s="99"/>
      <c r="E193" s="101">
        <f>E194</f>
        <v>60</v>
      </c>
    </row>
    <row r="194" spans="1:5" ht="31.5">
      <c r="A194" s="46" t="s">
        <v>126</v>
      </c>
      <c r="B194" s="99" t="s">
        <v>16</v>
      </c>
      <c r="C194" s="107" t="s">
        <v>167</v>
      </c>
      <c r="D194" s="99" t="s">
        <v>333</v>
      </c>
      <c r="E194" s="101">
        <v>60</v>
      </c>
    </row>
    <row r="195" spans="1:5" ht="51" customHeight="1">
      <c r="A195" s="46" t="s">
        <v>265</v>
      </c>
      <c r="B195" s="99" t="s">
        <v>16</v>
      </c>
      <c r="C195" s="107" t="s">
        <v>266</v>
      </c>
      <c r="D195" s="99"/>
      <c r="E195" s="101">
        <f>E196+E198</f>
        <v>23800.199999999997</v>
      </c>
    </row>
    <row r="196" spans="1:5" ht="15.75">
      <c r="A196" s="112" t="s">
        <v>267</v>
      </c>
      <c r="B196" s="99" t="s">
        <v>16</v>
      </c>
      <c r="C196" s="107" t="s">
        <v>268</v>
      </c>
      <c r="D196" s="99"/>
      <c r="E196" s="101">
        <f>E197</f>
        <v>1170</v>
      </c>
    </row>
    <row r="197" spans="1:5" ht="31.5">
      <c r="A197" s="102" t="s">
        <v>126</v>
      </c>
      <c r="B197" s="99" t="s">
        <v>16</v>
      </c>
      <c r="C197" s="107" t="s">
        <v>268</v>
      </c>
      <c r="D197" s="99" t="s">
        <v>333</v>
      </c>
      <c r="E197" s="101">
        <f>1670-300-200</f>
        <v>1170</v>
      </c>
    </row>
    <row r="198" spans="1:5" ht="15.75">
      <c r="A198" s="112" t="s">
        <v>271</v>
      </c>
      <c r="B198" s="99" t="s">
        <v>16</v>
      </c>
      <c r="C198" s="107" t="s">
        <v>272</v>
      </c>
      <c r="D198" s="99"/>
      <c r="E198" s="101">
        <f>E199+E200</f>
        <v>22630.199999999997</v>
      </c>
    </row>
    <row r="199" spans="1:5" ht="31.5">
      <c r="A199" s="46" t="s">
        <v>143</v>
      </c>
      <c r="B199" s="99" t="s">
        <v>16</v>
      </c>
      <c r="C199" s="107" t="s">
        <v>272</v>
      </c>
      <c r="D199" s="99" t="s">
        <v>358</v>
      </c>
      <c r="E199" s="101">
        <f>'Прил.7 Прогр.2014'!E210</f>
        <v>15992.8</v>
      </c>
    </row>
    <row r="200" spans="1:5" ht="31.5">
      <c r="A200" s="46" t="s">
        <v>126</v>
      </c>
      <c r="B200" s="99" t="s">
        <v>16</v>
      </c>
      <c r="C200" s="107" t="s">
        <v>272</v>
      </c>
      <c r="D200" s="99" t="s">
        <v>333</v>
      </c>
      <c r="E200" s="101">
        <f>7923.3-1285.9</f>
        <v>6637.4</v>
      </c>
    </row>
    <row r="201" spans="1:5" ht="15.75">
      <c r="A201" s="29" t="s">
        <v>130</v>
      </c>
      <c r="B201" s="99" t="s">
        <v>16</v>
      </c>
      <c r="C201" s="129" t="s">
        <v>131</v>
      </c>
      <c r="D201" s="99"/>
      <c r="E201" s="101">
        <f>E202+E204</f>
        <v>475.1</v>
      </c>
    </row>
    <row r="202" spans="1:5" ht="15.75">
      <c r="A202" s="9" t="s">
        <v>391</v>
      </c>
      <c r="B202" s="128" t="s">
        <v>16</v>
      </c>
      <c r="C202" s="129" t="s">
        <v>392</v>
      </c>
      <c r="D202" s="51"/>
      <c r="E202" s="101">
        <f>E203</f>
        <v>373.90000000000003</v>
      </c>
    </row>
    <row r="203" spans="1:5" ht="31.5">
      <c r="A203" s="29" t="s">
        <v>126</v>
      </c>
      <c r="B203" s="128" t="s">
        <v>16</v>
      </c>
      <c r="C203" s="129" t="s">
        <v>392</v>
      </c>
      <c r="D203" s="129">
        <v>244</v>
      </c>
      <c r="E203" s="101">
        <f>'Прил.7 Прогр.2014'!E342</f>
        <v>373.90000000000003</v>
      </c>
    </row>
    <row r="204" spans="1:5" ht="15.75">
      <c r="A204" s="9" t="s">
        <v>401</v>
      </c>
      <c r="B204" s="128" t="s">
        <v>16</v>
      </c>
      <c r="C204" s="129" t="s">
        <v>402</v>
      </c>
      <c r="D204" s="129"/>
      <c r="E204" s="101">
        <f>E205</f>
        <v>101.2</v>
      </c>
    </row>
    <row r="205" spans="1:5" ht="31.5">
      <c r="A205" s="29" t="s">
        <v>126</v>
      </c>
      <c r="B205" s="128" t="s">
        <v>16</v>
      </c>
      <c r="C205" s="129" t="s">
        <v>402</v>
      </c>
      <c r="D205" s="129">
        <v>244</v>
      </c>
      <c r="E205" s="101">
        <f>'Прил.7 Прогр.2014'!E345</f>
        <v>101.2</v>
      </c>
    </row>
    <row r="206" spans="1:5" ht="15.75">
      <c r="A206" s="46" t="s">
        <v>64</v>
      </c>
      <c r="B206" s="99" t="s">
        <v>65</v>
      </c>
      <c r="C206" s="99"/>
      <c r="D206" s="99"/>
      <c r="E206" s="101">
        <f>E207</f>
        <v>600</v>
      </c>
    </row>
    <row r="207" spans="1:5" s="131" customFormat="1" ht="15.75">
      <c r="A207" s="29" t="s">
        <v>130</v>
      </c>
      <c r="B207" s="128" t="s">
        <v>65</v>
      </c>
      <c r="C207" s="129" t="s">
        <v>131</v>
      </c>
      <c r="D207" s="128"/>
      <c r="E207" s="130">
        <f>E208</f>
        <v>600</v>
      </c>
    </row>
    <row r="208" spans="1:5" s="131" customFormat="1" ht="63">
      <c r="A208" s="29" t="s">
        <v>376</v>
      </c>
      <c r="B208" s="128" t="s">
        <v>65</v>
      </c>
      <c r="C208" s="80" t="s">
        <v>292</v>
      </c>
      <c r="D208" s="128"/>
      <c r="E208" s="130">
        <f>E209+E210+E212+E211</f>
        <v>600</v>
      </c>
    </row>
    <row r="209" spans="1:5" s="131" customFormat="1" ht="31.5">
      <c r="A209" s="9" t="s">
        <v>151</v>
      </c>
      <c r="B209" s="128" t="s">
        <v>65</v>
      </c>
      <c r="C209" s="80" t="s">
        <v>292</v>
      </c>
      <c r="D209" s="128" t="s">
        <v>345</v>
      </c>
      <c r="E209" s="56">
        <f>595-8</f>
        <v>587</v>
      </c>
    </row>
    <row r="210" spans="1:5" s="131" customFormat="1" ht="15.75">
      <c r="A210" s="9" t="s">
        <v>152</v>
      </c>
      <c r="B210" s="128" t="s">
        <v>65</v>
      </c>
      <c r="C210" s="80" t="s">
        <v>292</v>
      </c>
      <c r="D210" s="128" t="s">
        <v>346</v>
      </c>
      <c r="E210" s="56">
        <v>5</v>
      </c>
    </row>
    <row r="211" spans="1:5" s="131" customFormat="1" ht="31.5">
      <c r="A211" s="29" t="s">
        <v>125</v>
      </c>
      <c r="B211" s="128" t="s">
        <v>65</v>
      </c>
      <c r="C211" s="80" t="s">
        <v>292</v>
      </c>
      <c r="D211" s="128" t="s">
        <v>332</v>
      </c>
      <c r="E211" s="56">
        <v>5</v>
      </c>
    </row>
    <row r="212" spans="1:5" s="131" customFormat="1" ht="31.5">
      <c r="A212" s="29" t="s">
        <v>126</v>
      </c>
      <c r="B212" s="128" t="s">
        <v>65</v>
      </c>
      <c r="C212" s="80" t="s">
        <v>292</v>
      </c>
      <c r="D212" s="128" t="s">
        <v>333</v>
      </c>
      <c r="E212" s="56">
        <v>3</v>
      </c>
    </row>
    <row r="213" spans="1:5" s="131" customFormat="1" ht="15.75">
      <c r="A213" s="96" t="s">
        <v>359</v>
      </c>
      <c r="B213" s="132" t="s">
        <v>360</v>
      </c>
      <c r="C213" s="133"/>
      <c r="D213" s="132"/>
      <c r="E213" s="134">
        <f>E214</f>
        <v>2037</v>
      </c>
    </row>
    <row r="214" spans="1:5" ht="15.75">
      <c r="A214" s="46" t="s">
        <v>25</v>
      </c>
      <c r="B214" s="99" t="s">
        <v>17</v>
      </c>
      <c r="C214" s="99"/>
      <c r="D214" s="99"/>
      <c r="E214" s="101">
        <f>E215+E247</f>
        <v>2037</v>
      </c>
    </row>
    <row r="215" spans="1:5" ht="47.25">
      <c r="A215" s="46" t="s">
        <v>370</v>
      </c>
      <c r="B215" s="99" t="s">
        <v>17</v>
      </c>
      <c r="C215" s="107" t="s">
        <v>155</v>
      </c>
      <c r="D215" s="99"/>
      <c r="E215" s="101">
        <f>E216+E229+E240</f>
        <v>2021</v>
      </c>
    </row>
    <row r="216" spans="1:5" ht="33.75" customHeight="1">
      <c r="A216" s="103" t="s">
        <v>182</v>
      </c>
      <c r="B216" s="99" t="s">
        <v>17</v>
      </c>
      <c r="C216" s="107" t="s">
        <v>361</v>
      </c>
      <c r="D216" s="99"/>
      <c r="E216" s="101">
        <f>E217+E219+E222+E225+E227</f>
        <v>1770</v>
      </c>
    </row>
    <row r="217" spans="1:5" ht="15.75" customHeight="1">
      <c r="A217" s="46" t="s">
        <v>185</v>
      </c>
      <c r="B217" s="99" t="s">
        <v>17</v>
      </c>
      <c r="C217" s="107" t="s">
        <v>186</v>
      </c>
      <c r="D217" s="99"/>
      <c r="E217" s="101">
        <f>E218</f>
        <v>88</v>
      </c>
    </row>
    <row r="218" spans="1:5" ht="31.5">
      <c r="A218" s="46" t="s">
        <v>126</v>
      </c>
      <c r="B218" s="99" t="s">
        <v>17</v>
      </c>
      <c r="C218" s="107" t="s">
        <v>186</v>
      </c>
      <c r="D218" s="99" t="s">
        <v>333</v>
      </c>
      <c r="E218" s="101">
        <f>55+33</f>
        <v>88</v>
      </c>
    </row>
    <row r="219" spans="1:5" ht="51" customHeight="1">
      <c r="A219" s="46" t="s">
        <v>187</v>
      </c>
      <c r="B219" s="99" t="s">
        <v>17</v>
      </c>
      <c r="C219" s="107" t="s">
        <v>362</v>
      </c>
      <c r="D219" s="99"/>
      <c r="E219" s="101">
        <f>E220+E221</f>
        <v>172</v>
      </c>
    </row>
    <row r="220" spans="1:5" ht="21" customHeight="1">
      <c r="A220" s="46" t="s">
        <v>189</v>
      </c>
      <c r="B220" s="99" t="s">
        <v>17</v>
      </c>
      <c r="C220" s="107" t="s">
        <v>362</v>
      </c>
      <c r="D220" s="99" t="s">
        <v>345</v>
      </c>
      <c r="E220" s="101">
        <v>150</v>
      </c>
    </row>
    <row r="221" spans="1:5" ht="31.5">
      <c r="A221" s="46" t="s">
        <v>126</v>
      </c>
      <c r="B221" s="99" t="s">
        <v>17</v>
      </c>
      <c r="C221" s="107" t="s">
        <v>362</v>
      </c>
      <c r="D221" s="99" t="s">
        <v>333</v>
      </c>
      <c r="E221" s="101">
        <f>40-18</f>
        <v>22</v>
      </c>
    </row>
    <row r="222" spans="1:5" ht="19.5" customHeight="1">
      <c r="A222" s="46" t="s">
        <v>190</v>
      </c>
      <c r="B222" s="99" t="s">
        <v>17</v>
      </c>
      <c r="C222" s="107" t="s">
        <v>191</v>
      </c>
      <c r="D222" s="99"/>
      <c r="E222" s="101">
        <f>E223+E224</f>
        <v>805</v>
      </c>
    </row>
    <row r="223" spans="1:5" ht="15.75">
      <c r="A223" s="46" t="s">
        <v>161</v>
      </c>
      <c r="B223" s="99" t="s">
        <v>17</v>
      </c>
      <c r="C223" s="107" t="s">
        <v>191</v>
      </c>
      <c r="D223" s="99" t="s">
        <v>342</v>
      </c>
      <c r="E223" s="101">
        <v>40</v>
      </c>
    </row>
    <row r="224" spans="1:5" ht="31.5">
      <c r="A224" s="46" t="s">
        <v>126</v>
      </c>
      <c r="B224" s="99" t="s">
        <v>17</v>
      </c>
      <c r="C224" s="107" t="s">
        <v>191</v>
      </c>
      <c r="D224" s="99" t="s">
        <v>333</v>
      </c>
      <c r="E224" s="101">
        <f>780-15</f>
        <v>765</v>
      </c>
    </row>
    <row r="225" spans="1:5" ht="15.75">
      <c r="A225" s="46" t="s">
        <v>192</v>
      </c>
      <c r="B225" s="99" t="s">
        <v>17</v>
      </c>
      <c r="C225" s="107" t="s">
        <v>193</v>
      </c>
      <c r="D225" s="99"/>
      <c r="E225" s="101">
        <f>E226</f>
        <v>220</v>
      </c>
    </row>
    <row r="226" spans="1:5" ht="15" customHeight="1">
      <c r="A226" s="46" t="s">
        <v>126</v>
      </c>
      <c r="B226" s="99" t="s">
        <v>17</v>
      </c>
      <c r="C226" s="107" t="s">
        <v>193</v>
      </c>
      <c r="D226" s="99" t="s">
        <v>333</v>
      </c>
      <c r="E226" s="101">
        <v>220</v>
      </c>
    </row>
    <row r="227" spans="1:5" ht="15.75">
      <c r="A227" s="46" t="s">
        <v>194</v>
      </c>
      <c r="B227" s="99" t="s">
        <v>17</v>
      </c>
      <c r="C227" s="107" t="s">
        <v>195</v>
      </c>
      <c r="D227" s="99"/>
      <c r="E227" s="101">
        <f>E228</f>
        <v>485</v>
      </c>
    </row>
    <row r="228" spans="1:5" ht="31.5">
      <c r="A228" s="46" t="s">
        <v>126</v>
      </c>
      <c r="B228" s="99" t="s">
        <v>17</v>
      </c>
      <c r="C228" s="107" t="s">
        <v>195</v>
      </c>
      <c r="D228" s="99" t="s">
        <v>333</v>
      </c>
      <c r="E228" s="101">
        <v>485</v>
      </c>
    </row>
    <row r="229" spans="1:5" ht="47.25">
      <c r="A229" s="103" t="s">
        <v>196</v>
      </c>
      <c r="B229" s="99" t="s">
        <v>17</v>
      </c>
      <c r="C229" s="107" t="s">
        <v>363</v>
      </c>
      <c r="D229" s="99"/>
      <c r="E229" s="101">
        <f>E230+E232+E234+E236+E238</f>
        <v>187</v>
      </c>
    </row>
    <row r="230" spans="1:5" ht="36" customHeight="1">
      <c r="A230" s="46" t="s">
        <v>198</v>
      </c>
      <c r="B230" s="99" t="s">
        <v>17</v>
      </c>
      <c r="C230" s="107" t="s">
        <v>364</v>
      </c>
      <c r="D230" s="99"/>
      <c r="E230" s="101">
        <f>E231</f>
        <v>6</v>
      </c>
    </row>
    <row r="231" spans="1:5" ht="31.5">
      <c r="A231" s="46" t="s">
        <v>126</v>
      </c>
      <c r="B231" s="99" t="s">
        <v>17</v>
      </c>
      <c r="C231" s="107" t="s">
        <v>364</v>
      </c>
      <c r="D231" s="99" t="s">
        <v>333</v>
      </c>
      <c r="E231" s="101">
        <v>6</v>
      </c>
    </row>
    <row r="232" spans="1:5" ht="15.75">
      <c r="A232" s="104" t="s">
        <v>200</v>
      </c>
      <c r="B232" s="99" t="s">
        <v>17</v>
      </c>
      <c r="C232" s="107" t="s">
        <v>201</v>
      </c>
      <c r="D232" s="99"/>
      <c r="E232" s="101">
        <f>E233</f>
        <v>19</v>
      </c>
    </row>
    <row r="233" spans="1:5" ht="31.5">
      <c r="A233" s="46" t="s">
        <v>126</v>
      </c>
      <c r="B233" s="99" t="s">
        <v>17</v>
      </c>
      <c r="C233" s="107" t="s">
        <v>201</v>
      </c>
      <c r="D233" s="99" t="s">
        <v>333</v>
      </c>
      <c r="E233" s="101">
        <v>19</v>
      </c>
    </row>
    <row r="234" spans="1:5" ht="15.75">
      <c r="A234" s="104" t="s">
        <v>202</v>
      </c>
      <c r="B234" s="99" t="s">
        <v>17</v>
      </c>
      <c r="C234" s="107" t="s">
        <v>203</v>
      </c>
      <c r="D234" s="99"/>
      <c r="E234" s="101">
        <f>E235</f>
        <v>34</v>
      </c>
    </row>
    <row r="235" spans="1:5" ht="34.5" customHeight="1">
      <c r="A235" s="46" t="s">
        <v>126</v>
      </c>
      <c r="B235" s="99" t="s">
        <v>17</v>
      </c>
      <c r="C235" s="107" t="s">
        <v>203</v>
      </c>
      <c r="D235" s="99" t="s">
        <v>333</v>
      </c>
      <c r="E235" s="101">
        <v>34</v>
      </c>
    </row>
    <row r="236" spans="1:5" ht="20.25" customHeight="1">
      <c r="A236" s="46" t="s">
        <v>204</v>
      </c>
      <c r="B236" s="99" t="s">
        <v>17</v>
      </c>
      <c r="C236" s="107" t="s">
        <v>205</v>
      </c>
      <c r="D236" s="99"/>
      <c r="E236" s="101">
        <f>E237</f>
        <v>18</v>
      </c>
    </row>
    <row r="237" spans="1:5" ht="31.5">
      <c r="A237" s="46" t="s">
        <v>126</v>
      </c>
      <c r="B237" s="99" t="s">
        <v>17</v>
      </c>
      <c r="C237" s="107" t="s">
        <v>205</v>
      </c>
      <c r="D237" s="99" t="s">
        <v>333</v>
      </c>
      <c r="E237" s="101">
        <v>18</v>
      </c>
    </row>
    <row r="238" spans="1:5" ht="15.75">
      <c r="A238" s="46" t="s">
        <v>206</v>
      </c>
      <c r="B238" s="99" t="s">
        <v>17</v>
      </c>
      <c r="C238" s="107" t="s">
        <v>207</v>
      </c>
      <c r="D238" s="99"/>
      <c r="E238" s="101">
        <f>E239</f>
        <v>110</v>
      </c>
    </row>
    <row r="239" spans="1:5" ht="31.5">
      <c r="A239" s="46" t="s">
        <v>126</v>
      </c>
      <c r="B239" s="99" t="s">
        <v>17</v>
      </c>
      <c r="C239" s="107" t="s">
        <v>207</v>
      </c>
      <c r="D239" s="99" t="s">
        <v>333</v>
      </c>
      <c r="E239" s="101">
        <v>110</v>
      </c>
    </row>
    <row r="240" spans="1:5" ht="47.25">
      <c r="A240" s="103" t="s">
        <v>208</v>
      </c>
      <c r="B240" s="99" t="s">
        <v>17</v>
      </c>
      <c r="C240" s="107" t="s">
        <v>209</v>
      </c>
      <c r="D240" s="99"/>
      <c r="E240" s="101">
        <f>E241+E243+E245</f>
        <v>64</v>
      </c>
    </row>
    <row r="241" spans="1:5" ht="19.5" customHeight="1">
      <c r="A241" s="46" t="s">
        <v>210</v>
      </c>
      <c r="B241" s="99" t="s">
        <v>17</v>
      </c>
      <c r="C241" s="107" t="s">
        <v>211</v>
      </c>
      <c r="D241" s="99"/>
      <c r="E241" s="101">
        <f>E242</f>
        <v>32</v>
      </c>
    </row>
    <row r="242" spans="1:5" ht="52.5" customHeight="1">
      <c r="A242" s="46" t="s">
        <v>126</v>
      </c>
      <c r="B242" s="99" t="s">
        <v>17</v>
      </c>
      <c r="C242" s="107" t="s">
        <v>211</v>
      </c>
      <c r="D242" s="99" t="s">
        <v>333</v>
      </c>
      <c r="E242" s="101">
        <v>32</v>
      </c>
    </row>
    <row r="243" spans="1:5" ht="31.5">
      <c r="A243" s="46" t="s">
        <v>212</v>
      </c>
      <c r="B243" s="99" t="s">
        <v>17</v>
      </c>
      <c r="C243" s="107" t="s">
        <v>213</v>
      </c>
      <c r="D243" s="99"/>
      <c r="E243" s="101">
        <f>E244</f>
        <v>17</v>
      </c>
    </row>
    <row r="244" spans="1:5" ht="48.75" customHeight="1">
      <c r="A244" s="46" t="s">
        <v>126</v>
      </c>
      <c r="B244" s="99" t="s">
        <v>17</v>
      </c>
      <c r="C244" s="107" t="s">
        <v>213</v>
      </c>
      <c r="D244" s="99" t="s">
        <v>333</v>
      </c>
      <c r="E244" s="101">
        <v>17</v>
      </c>
    </row>
    <row r="245" spans="1:5" ht="31.5">
      <c r="A245" s="46" t="s">
        <v>214</v>
      </c>
      <c r="B245" s="99" t="s">
        <v>17</v>
      </c>
      <c r="C245" s="107" t="s">
        <v>215</v>
      </c>
      <c r="D245" s="99"/>
      <c r="E245" s="101">
        <f>E246</f>
        <v>15</v>
      </c>
    </row>
    <row r="246" spans="1:5" ht="31.5">
      <c r="A246" s="46" t="s">
        <v>126</v>
      </c>
      <c r="B246" s="99" t="s">
        <v>17</v>
      </c>
      <c r="C246" s="107" t="s">
        <v>215</v>
      </c>
      <c r="D246" s="99" t="s">
        <v>333</v>
      </c>
      <c r="E246" s="101">
        <v>15</v>
      </c>
    </row>
    <row r="247" spans="1:5" ht="15.75">
      <c r="A247" s="29" t="s">
        <v>130</v>
      </c>
      <c r="B247" s="99" t="s">
        <v>17</v>
      </c>
      <c r="C247" s="129" t="s">
        <v>131</v>
      </c>
      <c r="D247" s="99"/>
      <c r="E247" s="101">
        <f>E248</f>
        <v>16</v>
      </c>
    </row>
    <row r="248" spans="1:5" ht="15.75">
      <c r="A248" s="29" t="s">
        <v>397</v>
      </c>
      <c r="B248" s="128" t="s">
        <v>17</v>
      </c>
      <c r="C248" s="51" t="s">
        <v>398</v>
      </c>
      <c r="D248" s="51"/>
      <c r="E248" s="101">
        <f>E249</f>
        <v>16</v>
      </c>
    </row>
    <row r="249" spans="1:5" ht="31.5">
      <c r="A249" s="29" t="s">
        <v>126</v>
      </c>
      <c r="B249" s="128" t="s">
        <v>17</v>
      </c>
      <c r="C249" s="51" t="s">
        <v>398</v>
      </c>
      <c r="D249" s="51">
        <v>244</v>
      </c>
      <c r="E249" s="101">
        <f>'Прил.7 Прогр.2014'!E354</f>
        <v>16</v>
      </c>
    </row>
    <row r="250" spans="1:5" ht="21.75" customHeight="1">
      <c r="A250" s="96" t="s">
        <v>371</v>
      </c>
      <c r="B250" s="97" t="s">
        <v>367</v>
      </c>
      <c r="C250" s="97"/>
      <c r="D250" s="97"/>
      <c r="E250" s="98">
        <f>E251</f>
        <v>25566.899999999998</v>
      </c>
    </row>
    <row r="251" spans="1:5" ht="21" customHeight="1">
      <c r="A251" s="46" t="s">
        <v>6</v>
      </c>
      <c r="B251" s="99" t="s">
        <v>18</v>
      </c>
      <c r="C251" s="99"/>
      <c r="D251" s="99"/>
      <c r="E251" s="101">
        <f>E252</f>
        <v>25566.899999999998</v>
      </c>
    </row>
    <row r="252" spans="1:5" ht="31.5">
      <c r="A252" s="46" t="s">
        <v>227</v>
      </c>
      <c r="B252" s="99" t="s">
        <v>18</v>
      </c>
      <c r="C252" s="99" t="s">
        <v>228</v>
      </c>
      <c r="D252" s="99"/>
      <c r="E252" s="101">
        <f>E253+E266+E276</f>
        <v>25566.899999999998</v>
      </c>
    </row>
    <row r="253" spans="1:5" ht="15.75">
      <c r="A253" s="103" t="s">
        <v>229</v>
      </c>
      <c r="B253" s="99" t="s">
        <v>18</v>
      </c>
      <c r="C253" s="99" t="s">
        <v>230</v>
      </c>
      <c r="D253" s="99"/>
      <c r="E253" s="101">
        <f>E254+E259+E261+E264</f>
        <v>25000</v>
      </c>
    </row>
    <row r="254" spans="1:5" ht="31.5">
      <c r="A254" s="46" t="s">
        <v>232</v>
      </c>
      <c r="B254" s="99" t="s">
        <v>18</v>
      </c>
      <c r="C254" s="99" t="s">
        <v>233</v>
      </c>
      <c r="D254" s="99"/>
      <c r="E254" s="101">
        <f>E255+E256+E257+E258</f>
        <v>22897.1</v>
      </c>
    </row>
    <row r="255" spans="1:5" ht="31.5">
      <c r="A255" s="46" t="s">
        <v>151</v>
      </c>
      <c r="B255" s="99" t="s">
        <v>18</v>
      </c>
      <c r="C255" s="99" t="s">
        <v>233</v>
      </c>
      <c r="D255" s="99" t="s">
        <v>345</v>
      </c>
      <c r="E255" s="101">
        <v>16607.8</v>
      </c>
    </row>
    <row r="256" spans="1:5" ht="15.75">
      <c r="A256" s="46" t="s">
        <v>152</v>
      </c>
      <c r="B256" s="99" t="s">
        <v>18</v>
      </c>
      <c r="C256" s="99" t="s">
        <v>233</v>
      </c>
      <c r="D256" s="99" t="s">
        <v>346</v>
      </c>
      <c r="E256" s="101">
        <v>130</v>
      </c>
    </row>
    <row r="257" spans="1:5" ht="16.5" customHeight="1">
      <c r="A257" s="46" t="s">
        <v>125</v>
      </c>
      <c r="B257" s="99" t="s">
        <v>18</v>
      </c>
      <c r="C257" s="99" t="s">
        <v>233</v>
      </c>
      <c r="D257" s="99" t="s">
        <v>332</v>
      </c>
      <c r="E257" s="101">
        <v>362.2</v>
      </c>
    </row>
    <row r="258" spans="1:5" ht="31.5">
      <c r="A258" s="46" t="s">
        <v>126</v>
      </c>
      <c r="B258" s="99" t="s">
        <v>18</v>
      </c>
      <c r="C258" s="99" t="s">
        <v>233</v>
      </c>
      <c r="D258" s="99" t="s">
        <v>333</v>
      </c>
      <c r="E258" s="101">
        <v>5797.1</v>
      </c>
    </row>
    <row r="259" spans="1:5" ht="32.25" customHeight="1">
      <c r="A259" s="46" t="s">
        <v>234</v>
      </c>
      <c r="B259" s="99" t="s">
        <v>18</v>
      </c>
      <c r="C259" s="99" t="s">
        <v>235</v>
      </c>
      <c r="D259" s="99"/>
      <c r="E259" s="101">
        <f>E260</f>
        <v>953.9</v>
      </c>
    </row>
    <row r="260" spans="1:5" ht="31.5">
      <c r="A260" s="46" t="s">
        <v>126</v>
      </c>
      <c r="B260" s="99" t="s">
        <v>18</v>
      </c>
      <c r="C260" s="99" t="s">
        <v>235</v>
      </c>
      <c r="D260" s="99" t="s">
        <v>333</v>
      </c>
      <c r="E260" s="101">
        <v>953.9</v>
      </c>
    </row>
    <row r="261" spans="1:5" ht="31.5">
      <c r="A261" s="46" t="s">
        <v>236</v>
      </c>
      <c r="B261" s="99" t="s">
        <v>18</v>
      </c>
      <c r="C261" s="99" t="s">
        <v>237</v>
      </c>
      <c r="D261" s="99"/>
      <c r="E261" s="101">
        <f>E262+E263</f>
        <v>176.7</v>
      </c>
    </row>
    <row r="262" spans="1:5" ht="16.5" customHeight="1">
      <c r="A262" s="46" t="s">
        <v>125</v>
      </c>
      <c r="B262" s="99" t="s">
        <v>18</v>
      </c>
      <c r="C262" s="99" t="s">
        <v>237</v>
      </c>
      <c r="D262" s="99" t="s">
        <v>332</v>
      </c>
      <c r="E262" s="101">
        <v>56.7</v>
      </c>
    </row>
    <row r="263" spans="1:5" ht="31.5">
      <c r="A263" s="46" t="s">
        <v>126</v>
      </c>
      <c r="B263" s="99" t="s">
        <v>18</v>
      </c>
      <c r="C263" s="99" t="s">
        <v>237</v>
      </c>
      <c r="D263" s="99" t="s">
        <v>333</v>
      </c>
      <c r="E263" s="101">
        <v>120</v>
      </c>
    </row>
    <row r="264" spans="1:5" ht="31.5">
      <c r="A264" s="9" t="s">
        <v>238</v>
      </c>
      <c r="B264" s="99" t="s">
        <v>18</v>
      </c>
      <c r="C264" s="99" t="s">
        <v>239</v>
      </c>
      <c r="D264" s="99"/>
      <c r="E264" s="101">
        <f>E265</f>
        <v>972.3</v>
      </c>
    </row>
    <row r="265" spans="1:5" ht="34.5" customHeight="1">
      <c r="A265" s="46" t="s">
        <v>143</v>
      </c>
      <c r="B265" s="99" t="s">
        <v>18</v>
      </c>
      <c r="C265" s="99" t="s">
        <v>239</v>
      </c>
      <c r="D265" s="99" t="s">
        <v>358</v>
      </c>
      <c r="E265" s="101">
        <v>972.3</v>
      </c>
    </row>
    <row r="266" spans="1:5" ht="47.25">
      <c r="A266" s="103" t="s">
        <v>240</v>
      </c>
      <c r="B266" s="99" t="s">
        <v>18</v>
      </c>
      <c r="C266" s="99" t="s">
        <v>241</v>
      </c>
      <c r="D266" s="99"/>
      <c r="E266" s="101">
        <f>E267+E271+E273</f>
        <v>235.1</v>
      </c>
    </row>
    <row r="267" spans="1:5" ht="15.75">
      <c r="A267" s="104" t="s">
        <v>242</v>
      </c>
      <c r="B267" s="99" t="s">
        <v>18</v>
      </c>
      <c r="C267" s="107" t="s">
        <v>243</v>
      </c>
      <c r="D267" s="99"/>
      <c r="E267" s="101">
        <f>E268+E269+E270</f>
        <v>75.6</v>
      </c>
    </row>
    <row r="268" spans="1:5" ht="17.25" customHeight="1">
      <c r="A268" s="104" t="s">
        <v>152</v>
      </c>
      <c r="B268" s="99" t="s">
        <v>18</v>
      </c>
      <c r="C268" s="107" t="s">
        <v>243</v>
      </c>
      <c r="D268" s="99" t="s">
        <v>346</v>
      </c>
      <c r="E268" s="101">
        <v>4</v>
      </c>
    </row>
    <row r="269" spans="1:5" ht="22.5" customHeight="1">
      <c r="A269" s="102" t="s">
        <v>125</v>
      </c>
      <c r="B269" s="99" t="s">
        <v>18</v>
      </c>
      <c r="C269" s="107" t="s">
        <v>243</v>
      </c>
      <c r="D269" s="99" t="s">
        <v>332</v>
      </c>
      <c r="E269" s="101">
        <v>51.8</v>
      </c>
    </row>
    <row r="270" spans="1:5" ht="31.5">
      <c r="A270" s="102" t="s">
        <v>126</v>
      </c>
      <c r="B270" s="99" t="s">
        <v>18</v>
      </c>
      <c r="C270" s="107" t="s">
        <v>243</v>
      </c>
      <c r="D270" s="99" t="s">
        <v>333</v>
      </c>
      <c r="E270" s="101">
        <v>19.8</v>
      </c>
    </row>
    <row r="271" spans="1:5" ht="19.5" customHeight="1">
      <c r="A271" s="104" t="s">
        <v>244</v>
      </c>
      <c r="B271" s="99" t="s">
        <v>18</v>
      </c>
      <c r="C271" s="107" t="s">
        <v>245</v>
      </c>
      <c r="D271" s="99"/>
      <c r="E271" s="101">
        <f>E272</f>
        <v>72</v>
      </c>
    </row>
    <row r="272" spans="1:5" ht="31.5">
      <c r="A272" s="102" t="s">
        <v>126</v>
      </c>
      <c r="B272" s="99" t="s">
        <v>18</v>
      </c>
      <c r="C272" s="107" t="s">
        <v>245</v>
      </c>
      <c r="D272" s="99" t="s">
        <v>333</v>
      </c>
      <c r="E272" s="101">
        <v>72</v>
      </c>
    </row>
    <row r="273" spans="1:5" ht="15.75">
      <c r="A273" s="112" t="s">
        <v>153</v>
      </c>
      <c r="B273" s="99" t="s">
        <v>18</v>
      </c>
      <c r="C273" s="107" t="s">
        <v>246</v>
      </c>
      <c r="D273" s="99"/>
      <c r="E273" s="101">
        <f>E274+E275</f>
        <v>87.5</v>
      </c>
    </row>
    <row r="274" spans="1:5" ht="27" customHeight="1">
      <c r="A274" s="102" t="s">
        <v>125</v>
      </c>
      <c r="B274" s="99" t="s">
        <v>18</v>
      </c>
      <c r="C274" s="107" t="s">
        <v>246</v>
      </c>
      <c r="D274" s="99" t="s">
        <v>332</v>
      </c>
      <c r="E274" s="118">
        <v>21.3</v>
      </c>
    </row>
    <row r="275" spans="1:5" ht="31.5">
      <c r="A275" s="102" t="s">
        <v>126</v>
      </c>
      <c r="B275" s="99" t="s">
        <v>18</v>
      </c>
      <c r="C275" s="107" t="s">
        <v>246</v>
      </c>
      <c r="D275" s="99" t="s">
        <v>333</v>
      </c>
      <c r="E275" s="118">
        <v>66.2</v>
      </c>
    </row>
    <row r="276" spans="1:5" ht="48.75" customHeight="1">
      <c r="A276" s="103" t="s">
        <v>247</v>
      </c>
      <c r="B276" s="99" t="s">
        <v>18</v>
      </c>
      <c r="C276" s="107" t="s">
        <v>248</v>
      </c>
      <c r="D276" s="99"/>
      <c r="E276" s="101">
        <f>E277+E281+E283</f>
        <v>331.8</v>
      </c>
    </row>
    <row r="277" spans="1:5" ht="15.75">
      <c r="A277" s="112" t="s">
        <v>249</v>
      </c>
      <c r="B277" s="99" t="s">
        <v>18</v>
      </c>
      <c r="C277" s="107" t="s">
        <v>250</v>
      </c>
      <c r="D277" s="99"/>
      <c r="E277" s="101">
        <f>E278+E279+E280</f>
        <v>91</v>
      </c>
    </row>
    <row r="278" spans="1:5" ht="15.75">
      <c r="A278" s="46" t="s">
        <v>152</v>
      </c>
      <c r="B278" s="99" t="s">
        <v>18</v>
      </c>
      <c r="C278" s="107" t="s">
        <v>250</v>
      </c>
      <c r="D278" s="99" t="s">
        <v>346</v>
      </c>
      <c r="E278" s="101">
        <v>10</v>
      </c>
    </row>
    <row r="279" spans="1:5" ht="21" customHeight="1">
      <c r="A279" s="102" t="s">
        <v>125</v>
      </c>
      <c r="B279" s="99" t="s">
        <v>18</v>
      </c>
      <c r="C279" s="107" t="s">
        <v>250</v>
      </c>
      <c r="D279" s="99" t="s">
        <v>332</v>
      </c>
      <c r="E279" s="101">
        <v>15</v>
      </c>
    </row>
    <row r="280" spans="1:5" ht="31.5">
      <c r="A280" s="102" t="s">
        <v>126</v>
      </c>
      <c r="B280" s="99" t="s">
        <v>18</v>
      </c>
      <c r="C280" s="107" t="s">
        <v>250</v>
      </c>
      <c r="D280" s="99" t="s">
        <v>333</v>
      </c>
      <c r="E280" s="101">
        <v>66</v>
      </c>
    </row>
    <row r="281" spans="1:5" ht="19.5" customHeight="1">
      <c r="A281" s="112" t="s">
        <v>251</v>
      </c>
      <c r="B281" s="99" t="s">
        <v>18</v>
      </c>
      <c r="C281" s="107" t="s">
        <v>252</v>
      </c>
      <c r="D281" s="99"/>
      <c r="E281" s="101">
        <f>E282</f>
        <v>20</v>
      </c>
    </row>
    <row r="282" spans="1:5" ht="31.5">
      <c r="A282" s="102" t="s">
        <v>126</v>
      </c>
      <c r="B282" s="99" t="s">
        <v>18</v>
      </c>
      <c r="C282" s="107" t="s">
        <v>252</v>
      </c>
      <c r="D282" s="99" t="s">
        <v>333</v>
      </c>
      <c r="E282" s="101">
        <v>20</v>
      </c>
    </row>
    <row r="283" spans="1:5" ht="31.5">
      <c r="A283" s="104" t="s">
        <v>236</v>
      </c>
      <c r="B283" s="99" t="s">
        <v>18</v>
      </c>
      <c r="C283" s="107" t="s">
        <v>253</v>
      </c>
      <c r="D283" s="99"/>
      <c r="E283" s="101">
        <f>E284+E285</f>
        <v>220.8</v>
      </c>
    </row>
    <row r="284" spans="1:5" ht="20.25" customHeight="1">
      <c r="A284" s="102" t="s">
        <v>125</v>
      </c>
      <c r="B284" s="99" t="s">
        <v>18</v>
      </c>
      <c r="C284" s="107" t="s">
        <v>253</v>
      </c>
      <c r="D284" s="99" t="s">
        <v>332</v>
      </c>
      <c r="E284" s="101">
        <v>34.8</v>
      </c>
    </row>
    <row r="285" spans="1:5" ht="31.5">
      <c r="A285" s="102" t="s">
        <v>126</v>
      </c>
      <c r="B285" s="99" t="s">
        <v>18</v>
      </c>
      <c r="C285" s="107" t="s">
        <v>253</v>
      </c>
      <c r="D285" s="99" t="s">
        <v>333</v>
      </c>
      <c r="E285" s="101">
        <v>186</v>
      </c>
    </row>
    <row r="286" spans="1:5" ht="23.25" customHeight="1">
      <c r="A286" s="96" t="s">
        <v>365</v>
      </c>
      <c r="B286" s="97">
        <v>1000</v>
      </c>
      <c r="C286" s="99"/>
      <c r="D286" s="99"/>
      <c r="E286" s="98">
        <f>E287</f>
        <v>164</v>
      </c>
    </row>
    <row r="287" spans="1:5" ht="15.75">
      <c r="A287" s="46" t="s">
        <v>7</v>
      </c>
      <c r="B287" s="99">
        <v>1003</v>
      </c>
      <c r="C287" s="99"/>
      <c r="D287" s="99"/>
      <c r="E287" s="101">
        <f>E288+E291</f>
        <v>164</v>
      </c>
    </row>
    <row r="288" spans="1:5" ht="47.25">
      <c r="A288" s="104" t="s">
        <v>372</v>
      </c>
      <c r="B288" s="99">
        <v>1003</v>
      </c>
      <c r="C288" s="107" t="s">
        <v>155</v>
      </c>
      <c r="D288" s="99"/>
      <c r="E288" s="101">
        <f>E289</f>
        <v>100</v>
      </c>
    </row>
    <row r="289" spans="1:5" ht="51.75" customHeight="1">
      <c r="A289" s="46" t="s">
        <v>375</v>
      </c>
      <c r="B289" s="99">
        <v>1003</v>
      </c>
      <c r="C289" s="107" t="s">
        <v>217</v>
      </c>
      <c r="D289" s="99"/>
      <c r="E289" s="101">
        <f>E290</f>
        <v>100</v>
      </c>
    </row>
    <row r="290" spans="1:5" ht="15.75">
      <c r="A290" s="46" t="s">
        <v>225</v>
      </c>
      <c r="B290" s="99">
        <v>1003</v>
      </c>
      <c r="C290" s="107" t="s">
        <v>226</v>
      </c>
      <c r="D290" s="99" t="s">
        <v>333</v>
      </c>
      <c r="E290" s="101">
        <v>100</v>
      </c>
    </row>
    <row r="291" spans="1:5" ht="47.25">
      <c r="A291" s="102" t="s">
        <v>128</v>
      </c>
      <c r="B291" s="99" t="s">
        <v>321</v>
      </c>
      <c r="C291" s="107" t="s">
        <v>129</v>
      </c>
      <c r="D291" s="99"/>
      <c r="E291" s="101">
        <f>E292</f>
        <v>64</v>
      </c>
    </row>
    <row r="292" spans="1:5" ht="15.75">
      <c r="A292" s="102" t="s">
        <v>130</v>
      </c>
      <c r="B292" s="99" t="s">
        <v>321</v>
      </c>
      <c r="C292" s="107" t="s">
        <v>131</v>
      </c>
      <c r="D292" s="99"/>
      <c r="E292" s="101">
        <f>E293</f>
        <v>64</v>
      </c>
    </row>
    <row r="293" spans="1:5" ht="63">
      <c r="A293" s="46" t="s">
        <v>314</v>
      </c>
      <c r="B293" s="99" t="s">
        <v>321</v>
      </c>
      <c r="C293" s="107" t="s">
        <v>133</v>
      </c>
      <c r="D293" s="99"/>
      <c r="E293" s="101">
        <f>E294</f>
        <v>64</v>
      </c>
    </row>
    <row r="294" spans="1:5" ht="17.25" customHeight="1">
      <c r="A294" s="46" t="s">
        <v>315</v>
      </c>
      <c r="B294" s="99" t="s">
        <v>321</v>
      </c>
      <c r="C294" s="107" t="s">
        <v>133</v>
      </c>
      <c r="D294" s="99" t="s">
        <v>366</v>
      </c>
      <c r="E294" s="101">
        <v>64</v>
      </c>
    </row>
    <row r="295" spans="1:5" ht="15.75">
      <c r="A295" s="96" t="s">
        <v>373</v>
      </c>
      <c r="B295" s="97" t="s">
        <v>374</v>
      </c>
      <c r="C295" s="116"/>
      <c r="D295" s="97"/>
      <c r="E295" s="98">
        <f>E296</f>
        <v>5358</v>
      </c>
    </row>
    <row r="296" spans="1:5" ht="15.75">
      <c r="A296" s="117" t="s">
        <v>28</v>
      </c>
      <c r="B296" s="99" t="s">
        <v>29</v>
      </c>
      <c r="C296" s="99"/>
      <c r="D296" s="99"/>
      <c r="E296" s="101">
        <f>E297+E306</f>
        <v>5358</v>
      </c>
    </row>
    <row r="297" spans="1:5" ht="51" customHeight="1">
      <c r="A297" s="46" t="s">
        <v>154</v>
      </c>
      <c r="B297" s="99" t="s">
        <v>29</v>
      </c>
      <c r="C297" s="107" t="s">
        <v>155</v>
      </c>
      <c r="D297" s="99"/>
      <c r="E297" s="101">
        <f>E298</f>
        <v>608</v>
      </c>
    </row>
    <row r="298" spans="1:5" ht="47.25">
      <c r="A298" s="103" t="s">
        <v>172</v>
      </c>
      <c r="B298" s="99" t="s">
        <v>29</v>
      </c>
      <c r="C298" s="107" t="s">
        <v>173</v>
      </c>
      <c r="D298" s="99"/>
      <c r="E298" s="101">
        <f>E299+E302+E304</f>
        <v>608</v>
      </c>
    </row>
    <row r="299" spans="1:5" ht="15.75">
      <c r="A299" s="46" t="s">
        <v>175</v>
      </c>
      <c r="B299" s="99" t="s">
        <v>29</v>
      </c>
      <c r="C299" s="107" t="s">
        <v>176</v>
      </c>
      <c r="D299" s="99"/>
      <c r="E299" s="101">
        <f>E300+E301</f>
        <v>513</v>
      </c>
    </row>
    <row r="300" spans="1:5" ht="31.5">
      <c r="A300" s="46" t="s">
        <v>126</v>
      </c>
      <c r="B300" s="99" t="s">
        <v>29</v>
      </c>
      <c r="C300" s="107" t="s">
        <v>176</v>
      </c>
      <c r="D300" s="99" t="s">
        <v>333</v>
      </c>
      <c r="E300" s="101">
        <v>333</v>
      </c>
    </row>
    <row r="301" spans="1:6" ht="15.75">
      <c r="A301" s="9" t="s">
        <v>177</v>
      </c>
      <c r="B301" s="128" t="s">
        <v>29</v>
      </c>
      <c r="C301" s="139" t="s">
        <v>176</v>
      </c>
      <c r="D301" s="128" t="s">
        <v>334</v>
      </c>
      <c r="E301" s="130">
        <v>180</v>
      </c>
      <c r="F301" s="131"/>
    </row>
    <row r="302" spans="1:5" ht="15.75">
      <c r="A302" s="104" t="s">
        <v>178</v>
      </c>
      <c r="B302" s="99" t="s">
        <v>29</v>
      </c>
      <c r="C302" s="107" t="s">
        <v>179</v>
      </c>
      <c r="D302" s="99"/>
      <c r="E302" s="101">
        <f>E303</f>
        <v>30</v>
      </c>
    </row>
    <row r="303" spans="1:5" ht="31.5">
      <c r="A303" s="46" t="s">
        <v>126</v>
      </c>
      <c r="B303" s="99" t="s">
        <v>29</v>
      </c>
      <c r="C303" s="107" t="s">
        <v>179</v>
      </c>
      <c r="D303" s="99" t="s">
        <v>333</v>
      </c>
      <c r="E303" s="101">
        <v>30</v>
      </c>
    </row>
    <row r="304" spans="1:5" ht="31.5">
      <c r="A304" s="46" t="s">
        <v>180</v>
      </c>
      <c r="B304" s="99" t="s">
        <v>29</v>
      </c>
      <c r="C304" s="107" t="s">
        <v>181</v>
      </c>
      <c r="D304" s="99"/>
      <c r="E304" s="101">
        <f>E305</f>
        <v>65</v>
      </c>
    </row>
    <row r="305" spans="1:5" ht="31.5">
      <c r="A305" s="46" t="s">
        <v>126</v>
      </c>
      <c r="B305" s="99" t="s">
        <v>29</v>
      </c>
      <c r="C305" s="107" t="s">
        <v>181</v>
      </c>
      <c r="D305" s="99" t="s">
        <v>333</v>
      </c>
      <c r="E305" s="101">
        <v>65</v>
      </c>
    </row>
    <row r="306" spans="1:5" ht="15.75">
      <c r="A306" s="102" t="s">
        <v>130</v>
      </c>
      <c r="B306" s="99" t="s">
        <v>29</v>
      </c>
      <c r="C306" s="109" t="s">
        <v>131</v>
      </c>
      <c r="D306" s="99"/>
      <c r="E306" s="101">
        <f>E307</f>
        <v>4750</v>
      </c>
    </row>
    <row r="307" spans="1:5" ht="15.75">
      <c r="A307" s="9" t="s">
        <v>379</v>
      </c>
      <c r="B307" s="128" t="s">
        <v>29</v>
      </c>
      <c r="C307" s="129" t="s">
        <v>382</v>
      </c>
      <c r="D307" s="51"/>
      <c r="E307" s="101">
        <f>E308</f>
        <v>4750</v>
      </c>
    </row>
    <row r="308" spans="1:5" ht="31.5">
      <c r="A308" s="9" t="s">
        <v>378</v>
      </c>
      <c r="B308" s="128" t="s">
        <v>29</v>
      </c>
      <c r="C308" s="129" t="s">
        <v>382</v>
      </c>
      <c r="D308" s="129">
        <v>630</v>
      </c>
      <c r="E308" s="101">
        <f>'Прил.7 Прогр.2014'!E334</f>
        <v>4750</v>
      </c>
    </row>
    <row r="309" spans="1:5" ht="18.75">
      <c r="A309" s="119" t="s">
        <v>368</v>
      </c>
      <c r="B309" s="120"/>
      <c r="C309" s="120"/>
      <c r="D309" s="120"/>
      <c r="E309" s="121">
        <f>E11+E110+E119+E130+E160+E250+E286+E295+E213</f>
        <v>136546.09999999998</v>
      </c>
    </row>
  </sheetData>
  <sheetProtection/>
  <autoFilter ref="A9:E309"/>
  <mergeCells count="12">
    <mergeCell ref="A1:E1"/>
    <mergeCell ref="A2:E2"/>
    <mergeCell ref="A3:E3"/>
    <mergeCell ref="A5:E5"/>
    <mergeCell ref="A9:A10"/>
    <mergeCell ref="B9:B10"/>
    <mergeCell ref="C9:C10"/>
    <mergeCell ref="D9:D10"/>
    <mergeCell ref="E9:E10"/>
    <mergeCell ref="B4:E4"/>
    <mergeCell ref="A7:E7"/>
    <mergeCell ref="A8:F8"/>
  </mergeCells>
  <printOptions/>
  <pageMargins left="0.5905511811023623" right="0.7874015748031497" top="1.1811023622047245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Екатерина</cp:lastModifiedBy>
  <cp:lastPrinted>2014-07-30T06:19:36Z</cp:lastPrinted>
  <dcterms:created xsi:type="dcterms:W3CDTF">2009-12-04T09:22:25Z</dcterms:created>
  <dcterms:modified xsi:type="dcterms:W3CDTF">2014-07-31T11:31:49Z</dcterms:modified>
  <cp:category/>
  <cp:version/>
  <cp:contentType/>
  <cp:contentStatus/>
</cp:coreProperties>
</file>