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0" windowWidth="15195" windowHeight="8790" activeTab="4"/>
  </bookViews>
  <sheets>
    <sheet name="прил. 3 Доходы 2014" sheetId="1" r:id="rId1"/>
    <sheet name="Прил.5 Безв.пост." sheetId="2" r:id="rId2"/>
    <sheet name="Прил.7 Прогр.2014" sheetId="3" r:id="rId3"/>
    <sheet name="Прил.9 Ведом.2014" sheetId="4" r:id="rId4"/>
    <sheet name="прил.11 Разделы 2014" sheetId="5" r:id="rId5"/>
  </sheets>
  <definedNames>
    <definedName name="_xlnm._FilterDatabase" localSheetId="4" hidden="1">'прил.11 Разделы 2014'!$A$9:$E$315</definedName>
    <definedName name="_xlnm._FilterDatabase" localSheetId="2" hidden="1">'Прил.7 Прогр.2014'!$A$9:$E$372</definedName>
  </definedNames>
  <calcPr fullCalcOnLoad="1" refMode="R1C1"/>
</workbook>
</file>

<file path=xl/sharedStrings.xml><?xml version="1.0" encoding="utf-8"?>
<sst xmlns="http://schemas.openxmlformats.org/spreadsheetml/2006/main" count="3351" uniqueCount="429">
  <si>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</si>
  <si>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</si>
  <si>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</si>
  <si>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</si>
  <si>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</si>
  <si>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</si>
  <si>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</si>
  <si>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</si>
  <si>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</si>
  <si>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</si>
  <si>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</si>
  <si>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</si>
  <si>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</si>
  <si>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</si>
  <si>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</si>
  <si>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</si>
  <si>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</si>
  <si>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</si>
  <si>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</si>
  <si>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</si>
  <si>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</si>
  <si>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Обеспечение деятельности органов местного самоуправления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</si>
  <si>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</si>
  <si>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</si>
  <si>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</si>
  <si>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</si>
  <si>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</si>
  <si>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</si>
  <si>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</si>
  <si>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</si>
  <si>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</si>
  <si>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</si>
  <si>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</si>
  <si>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</si>
  <si>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</si>
  <si>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</si>
  <si>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</si>
  <si>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</si>
  <si>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</si>
  <si>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</si>
  <si>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</si>
  <si>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</si>
  <si>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</si>
  <si>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</si>
  <si>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</si>
  <si>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</si>
  <si>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</si>
  <si>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</si>
  <si>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</si>
  <si>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</si>
  <si>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</si>
  <si>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</si>
  <si>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</si>
  <si>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</si>
  <si>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</si>
  <si>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поступления от денежных взысканий (штрафов) и иных сумм в возмещение ущерба, зачисляемые в бюджеты поселений.</t>
  </si>
  <si>
    <t>Сумма на 2014 год (тыс.руб.)</t>
  </si>
  <si>
    <t>Приложение № 11</t>
  </si>
  <si>
    <t>Приложение № 7</t>
  </si>
  <si>
    <t>Приложение № 9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</si>
  <si>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</si>
  <si>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</si>
  <si>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</si>
  <si>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</si>
  <si>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</si>
  <si>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</si>
  <si>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</si>
  <si>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</si>
  <si>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Дотации бюджетам поселений на выравнивание бюджетной обеспеченности из  Фонда  финансовой поддержки поселений</t>
  </si>
  <si>
    <t xml:space="preserve">2020301510000151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</si>
  <si>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</si>
  <si>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20203024100001151</t>
  </si>
  <si>
    <t>Субвенции бюджетам поселений на выполнение передаваемых полномочий субъектов Российской Федерации</t>
  </si>
  <si>
    <t>10000000000000000</t>
  </si>
  <si>
    <t>10100000000000000</t>
  </si>
  <si>
    <t>10102000010000110</t>
  </si>
  <si>
    <t>10600000000000000</t>
  </si>
  <si>
    <t>10601030100000110</t>
  </si>
  <si>
    <t>10604000020000110</t>
  </si>
  <si>
    <t>10606000000000110</t>
  </si>
  <si>
    <t>10800000000000000</t>
  </si>
  <si>
    <t>10804020010000110</t>
  </si>
  <si>
    <t>11100000000000000</t>
  </si>
  <si>
    <t>11105013100000120</t>
  </si>
  <si>
    <t>11109045100000120</t>
  </si>
  <si>
    <t>11301000000000100</t>
  </si>
  <si>
    <t>11301995100000130</t>
  </si>
  <si>
    <t>11400000000000000</t>
  </si>
  <si>
    <t>11406013100000430</t>
  </si>
  <si>
    <t>11406025100000430</t>
  </si>
  <si>
    <t>11402053100000410</t>
  </si>
  <si>
    <t>11700000000000000</t>
  </si>
  <si>
    <t>11705050050000180</t>
  </si>
  <si>
    <t>20000000000000000</t>
  </si>
  <si>
    <t>20201001100000151</t>
  </si>
  <si>
    <t>20705000100000180</t>
  </si>
  <si>
    <t xml:space="preserve"> бюджета МО «Морозовское городское поселение» на 2014 год</t>
  </si>
  <si>
    <t>10302000010000100</t>
  </si>
  <si>
    <t>Акцизы по подакцизным товарам (продукции), производимым на территории Российской Федерации</t>
  </si>
  <si>
    <t>ЦСР</t>
  </si>
  <si>
    <t>ВР</t>
  </si>
  <si>
    <t>Рз,ПР</t>
  </si>
  <si>
    <t>Сумма             (тыс. 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</si>
  <si>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2014 год</t>
  </si>
  <si>
    <t>11690050100000100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</si>
  <si>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</si>
  <si>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</si>
  <si>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</si>
  <si>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</si>
  <si>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</si>
  <si>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</si>
  <si>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</si>
  <si>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17 1 0000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</si>
  <si>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</si>
  <si>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</si>
  <si>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</si>
  <si>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17 1 0014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</si>
  <si>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</si>
  <si>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</si>
  <si>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17 1 0015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</si>
  <si>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</si>
  <si>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</si>
  <si>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</si>
  <si>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</si>
  <si>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</si>
  <si>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</si>
  <si>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</si>
  <si>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</si>
  <si>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</si>
  <si>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</si>
  <si>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</si>
  <si>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</si>
  <si>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</si>
  <si>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</si>
  <si>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</si>
  <si>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 на 2014-2016гг.»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</si>
  <si>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</si>
  <si>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</si>
  <si>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04</t>
  </si>
  <si>
    <t>12</t>
  </si>
  <si>
    <t>Мероприятия в сфере комплексного развитие инфраструктуры муниципального образования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</si>
  <si>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</si>
  <si>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</si>
  <si>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</si>
  <si>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</si>
  <si>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</si>
  <si>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</si>
  <si>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</si>
  <si>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</si>
  <si>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</si>
  <si>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</si>
  <si>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</si>
  <si>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</si>
  <si>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</si>
  <si>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2014-2016г.г.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</si>
  <si>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</si>
  <si>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</si>
  <si>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</si>
  <si>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</si>
  <si>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</si>
  <si>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</si>
  <si>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</si>
  <si>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</si>
  <si>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</si>
  <si>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</si>
  <si>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</si>
  <si>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</si>
  <si>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</si>
  <si>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</si>
  <si>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</si>
  <si>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</si>
  <si>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</si>
  <si>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на 2014 -2016 годы»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</si>
  <si>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</si>
  <si>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</si>
  <si>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</si>
  <si>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</si>
  <si>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</si>
  <si>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</si>
  <si>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</si>
  <si>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Массовая спортивно-оздоровительная работа по месту жительства населенияпо месту жительства населения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</si>
  <si>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</si>
  <si>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</si>
  <si>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</si>
  <si>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</si>
  <si>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</si>
  <si>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</si>
  <si>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</si>
  <si>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</si>
  <si>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</si>
  <si>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</si>
  <si>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</si>
  <si>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</si>
  <si>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</si>
  <si>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</si>
  <si>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</si>
  <si>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>Подпрограмма "Организация досуга детей и подростоков на территории муниципального образования "Морозовское городское поселение Всеволожского муниципального района Ленинградской области" на 2014 - 2016 годы"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</si>
  <si>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</si>
  <si>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</si>
  <si>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</si>
  <si>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</si>
  <si>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</si>
  <si>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</si>
  <si>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</si>
  <si>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</si>
  <si>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</si>
  <si>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</si>
  <si>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</si>
  <si>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</si>
  <si>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</si>
  <si>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</si>
  <si>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</si>
  <si>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</si>
  <si>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</si>
  <si>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</si>
  <si>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</si>
  <si>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
Ленинградской области» 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</si>
  <si>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</si>
  <si>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</si>
  <si>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</si>
  <si>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</si>
  <si>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</si>
  <si>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</si>
  <si>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</si>
  <si>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</si>
  <si>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</si>
  <si>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</si>
  <si>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</si>
  <si>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</si>
  <si>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</si>
  <si>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</si>
  <si>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</si>
  <si>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</si>
  <si>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</si>
  <si>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</si>
  <si>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</si>
  <si>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</si>
  <si>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</si>
  <si>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</si>
  <si>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</si>
  <si>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</si>
  <si>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</si>
  <si>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</si>
  <si>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</si>
  <si>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</si>
  <si>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</si>
  <si>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</si>
  <si>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</si>
  <si>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</si>
  <si>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</si>
  <si>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</si>
  <si>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</si>
  <si>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</si>
  <si>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</si>
  <si>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  на 2014-2016 гг»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</si>
  <si>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</si>
  <si>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</si>
  <si>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</si>
  <si>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</si>
  <si>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</si>
  <si>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</si>
  <si>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</si>
  <si>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</si>
  <si>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</si>
  <si>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</si>
  <si>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на 2014 - 2016 годы"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</si>
  <si>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</si>
  <si>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</si>
  <si>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</si>
  <si>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</si>
  <si>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</si>
  <si>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</si>
  <si>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</si>
  <si>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</si>
  <si>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</si>
  <si>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</si>
  <si>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</si>
  <si>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</si>
  <si>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</si>
  <si>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</si>
  <si>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</si>
  <si>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</si>
  <si>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</si>
  <si>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</si>
  <si>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</si>
  <si>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</si>
  <si>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</si>
  <si>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</si>
  <si>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</si>
  <si>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</si>
  <si>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</si>
  <si>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</si>
  <si>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</si>
  <si>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</si>
  <si>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</si>
  <si>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</si>
  <si>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</si>
  <si>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</si>
  <si>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</si>
  <si>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</si>
  <si>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</si>
  <si>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</si>
  <si>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</si>
  <si>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</si>
  <si>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</si>
  <si>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</si>
  <si>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</si>
  <si>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</si>
  <si>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</si>
  <si>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</si>
  <si>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</si>
  <si>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</si>
  <si>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</si>
  <si>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</si>
  <si>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</si>
  <si>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</si>
  <si>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</si>
  <si>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</si>
  <si>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</si>
  <si>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</si>
  <si>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</si>
  <si>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1003</t>
  </si>
  <si>
    <t>18 7 0013</t>
  </si>
  <si>
    <t>0107</t>
  </si>
  <si>
    <t xml:space="preserve">РАСПРЕДЕЛЕНИЕ
бюджетных ассигнований по целевым статьям 
(муниципальным программам муниципального образования  "Морозовское городское поселение 
Всеволожского муниципального района Ленинградской области" 
и непрограммным направлениям деятельности), группам и подгруппам видов расходов классификации расходов бюджетов, 
а также по разделам и подразделам классификации расходов бюджета на 2014 год
</t>
  </si>
  <si>
    <t>РАСПРЕДЕЛЕНИЕ
бюджетных ассигнований по разделам, подразделам, целевым статьям (муниципальным программам муниципального образования "Морозовское городское поселение Всеволожского муниципального района Ленинградской области"  и непрограммным направлениям деятельности), группам и подгруппам видов расходов классификации расходов бюджетов на 2014 год</t>
  </si>
  <si>
    <t>Код подраздела</t>
  </si>
  <si>
    <t>Код целевой статьи</t>
  </si>
  <si>
    <t>Код вида расхода</t>
  </si>
  <si>
    <t>ОБЩЕГОСУДАРСТВЕННЫЕ ВОПРОСЫ</t>
  </si>
  <si>
    <t>121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</si>
  <si>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</si>
  <si>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</si>
  <si>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</si>
  <si>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</si>
  <si>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</si>
  <si>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</si>
  <si>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</si>
  <si>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</si>
  <si>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870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</si>
  <si>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
на 2014-2016г.г.</t>
  </si>
  <si>
    <t>Организация меропритий гражданско-патриотической направленности и мероприятий, посвященных памятным датам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</si>
  <si>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</si>
  <si>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</si>
  <si>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</si>
  <si>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</si>
  <si>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</si>
  <si>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Прочая закупка товаров, работ и услуг для государственных нужд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</si>
  <si>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</si>
  <si>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</si>
  <si>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</si>
  <si>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</si>
  <si>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</si>
  <si>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</si>
  <si>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</si>
  <si>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</si>
  <si>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</si>
  <si>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411</t>
  </si>
  <si>
    <t>243</t>
  </si>
  <si>
    <t>ОБРАЗОВАНИЕ</t>
  </si>
  <si>
    <t>0700</t>
  </si>
  <si>
    <t>12 3  0000</t>
  </si>
  <si>
    <t>12 3  0092</t>
  </si>
  <si>
    <t>12 4  0000</t>
  </si>
  <si>
    <t>12 4 0101</t>
  </si>
  <si>
    <t>СОЦИАЛЬНАЯ ПОЛИТИКА</t>
  </si>
  <si>
    <t>321</t>
  </si>
  <si>
    <t>0800</t>
  </si>
  <si>
    <t>Всего расходов</t>
  </si>
  <si>
    <t>Сумма    (тыс.руб.)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</si>
  <si>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поселение»на 2014-2016г.г.</t>
  </si>
  <si>
    <t>КУЛЬТУРА,  КИНЕМАТОГРАФИЯ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</si>
  <si>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 г.г.</t>
  </si>
  <si>
    <t>ФИЗИЧЕСКАЯ КУЛЬТУРА И СПОРТ</t>
  </si>
  <si>
    <t>1100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</si>
  <si>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</si>
  <si>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</si>
  <si>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</si>
  <si>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</si>
  <si>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</si>
  <si>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</si>
  <si>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</si>
  <si>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</si>
  <si>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</si>
  <si>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на 2014-2016гг.»</t>
  </si>
  <si>
    <t>11 0 0041</t>
  </si>
  <si>
    <t>11 0 0042</t>
  </si>
  <si>
    <t>11 0 0043</t>
  </si>
  <si>
    <t>11 0 0044</t>
  </si>
  <si>
    <t>11 0 0045</t>
  </si>
  <si>
    <t>11 0 0046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</si>
  <si>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</si>
  <si>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</si>
  <si>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</si>
  <si>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</si>
  <si>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</si>
  <si>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</si>
  <si>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</si>
  <si>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</si>
  <si>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</si>
  <si>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</si>
  <si>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</si>
  <si>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</si>
  <si>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</si>
  <si>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</si>
  <si>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23 декабря 2013 года № 38</t>
  </si>
  <si>
    <t>Приложение № 5</t>
  </si>
  <si>
    <t>от других бюджетов бюджетной системы Российской Федерации</t>
  </si>
  <si>
    <t>в 2014 году</t>
  </si>
  <si>
    <t>Код бюджетной классификации</t>
  </si>
  <si>
    <t>Источники доходов</t>
  </si>
  <si>
    <t>Сумма  (тыс.руб.)</t>
  </si>
  <si>
    <t>Межбюджетные трансферты, передаваемые бюджетам поселений  для компенсации дополнительных расходов, возникших   в   результате   решений, принятых органами власти другого уровня</t>
  </si>
  <si>
    <t>2020401210000150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</si>
  <si>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</si>
  <si>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</si>
  <si>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831</t>
  </si>
  <si>
    <t>15 0 7013</t>
  </si>
  <si>
    <t>Капитальный ремонт и ремонт дворовых территорий многоквартирных домов, проездов к дворовым территориям многоквартирных домов на счет средств дорожного фонда Ленинградской области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</si>
  <si>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</si>
  <si>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поселений</t>
  </si>
  <si>
    <t>2020221610000151</t>
  </si>
  <si>
    <t>20202999100000151</t>
  </si>
  <si>
    <t>2020401210000151</t>
  </si>
  <si>
    <t>Дотации бюджетам поселений на поддержку мер по обеспечению сбалансированности бюджетов</t>
  </si>
  <si>
    <t>20201003100000151</t>
  </si>
  <si>
    <t>20202216100000151</t>
  </si>
  <si>
    <t>(в новой редакции от 29 декабря 2014 года)</t>
  </si>
  <si>
    <t>(в новой редакции от  29 декабря 2014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</si>
</sst>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7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16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169" fontId="58" fillId="0" borderId="10" xfId="0" applyNumberFormat="1" applyFont="1" applyBorder="1" applyAlignment="1">
      <alignment/>
    </xf>
    <xf numFmtId="0" fontId="59" fillId="0" borderId="10" xfId="0" applyFont="1" applyFill="1" applyBorder="1" applyAlignment="1">
      <alignment vertical="center" wrapText="1"/>
    </xf>
    <xf numFmtId="49" fontId="59" fillId="0" borderId="10" xfId="0" applyNumberFormat="1" applyFont="1" applyBorder="1" applyAlignment="1">
      <alignment/>
    </xf>
    <xf numFmtId="169" fontId="59" fillId="0" borderId="10" xfId="0" applyNumberFormat="1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169" fontId="59" fillId="0" borderId="10" xfId="0" applyNumberFormat="1" applyFont="1" applyFill="1" applyBorder="1" applyAlignment="1">
      <alignment/>
    </xf>
    <xf numFmtId="169" fontId="6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169" fontId="59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 wrapText="1"/>
    </xf>
    <xf numFmtId="169" fontId="61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169" fontId="58" fillId="0" borderId="10" xfId="0" applyNumberFormat="1" applyFont="1" applyBorder="1" applyAlignment="1">
      <alignment horizontal="right" vertical="center" wrapText="1"/>
    </xf>
    <xf numFmtId="169" fontId="59" fillId="0" borderId="10" xfId="0" applyNumberFormat="1" applyFont="1" applyFill="1" applyBorder="1" applyAlignment="1">
      <alignment horizontal="right"/>
    </xf>
    <xf numFmtId="0" fontId="66" fillId="0" borderId="10" xfId="0" applyFont="1" applyBorder="1" applyAlignment="1">
      <alignment wrapText="1"/>
    </xf>
    <xf numFmtId="169" fontId="66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8" fillId="0" borderId="10" xfId="0" applyFont="1" applyFill="1" applyBorder="1" applyAlignment="1">
      <alignment vertical="center" wrapText="1"/>
    </xf>
    <xf numFmtId="169" fontId="58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vertical="center" wrapText="1"/>
    </xf>
    <xf numFmtId="169" fontId="66" fillId="0" borderId="10" xfId="0" applyNumberFormat="1" applyFont="1" applyFill="1" applyBorder="1" applyAlignment="1">
      <alignment horizontal="right" vertical="center" wrapText="1"/>
    </xf>
    <xf numFmtId="169" fontId="59" fillId="0" borderId="1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/>
    </xf>
    <xf numFmtId="49" fontId="58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49" fontId="66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left" wrapText="1"/>
    </xf>
    <xf numFmtId="49" fontId="69" fillId="0" borderId="10" xfId="0" applyNumberFormat="1" applyFont="1" applyBorder="1" applyAlignment="1">
      <alignment horizontal="left"/>
    </xf>
    <xf numFmtId="0" fontId="58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49" fontId="66" fillId="0" borderId="10" xfId="0" applyNumberFormat="1" applyFont="1" applyFill="1" applyBorder="1" applyAlignment="1">
      <alignment horizontal="left" wrapText="1"/>
    </xf>
    <xf numFmtId="3" fontId="59" fillId="0" borderId="10" xfId="0" applyNumberFormat="1" applyFont="1" applyFill="1" applyBorder="1" applyAlignment="1">
      <alignment horizontal="left" wrapText="1"/>
    </xf>
    <xf numFmtId="0" fontId="61" fillId="0" borderId="10" xfId="0" applyFont="1" applyBorder="1" applyAlignment="1">
      <alignment horizontal="left"/>
    </xf>
    <xf numFmtId="169" fontId="59" fillId="0" borderId="10" xfId="0" applyNumberFormat="1" applyFont="1" applyBorder="1" applyAlignment="1">
      <alignment horizontal="left"/>
    </xf>
    <xf numFmtId="3" fontId="59" fillId="0" borderId="10" xfId="0" applyNumberFormat="1" applyFont="1" applyBorder="1" applyAlignment="1">
      <alignment horizontal="left"/>
    </xf>
    <xf numFmtId="169" fontId="59" fillId="0" borderId="10" xfId="0" applyNumberFormat="1" applyFont="1" applyFill="1" applyBorder="1" applyAlignment="1">
      <alignment horizontal="left"/>
    </xf>
    <xf numFmtId="49" fontId="7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7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49" fontId="9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169" fontId="3" fillId="34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169" fontId="1" fillId="34" borderId="10" xfId="0" applyNumberFormat="1" applyFont="1" applyFill="1" applyBorder="1" applyAlignment="1">
      <alignment horizontal="right"/>
    </xf>
    <xf numFmtId="0" fontId="5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61" fillId="34" borderId="10" xfId="0" applyFont="1" applyFill="1" applyBorder="1" applyAlignment="1">
      <alignment wrapText="1"/>
    </xf>
    <xf numFmtId="0" fontId="59" fillId="0" borderId="11" xfId="0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169" fontId="59" fillId="34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wrapText="1"/>
    </xf>
    <xf numFmtId="49" fontId="71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168" fontId="3" fillId="34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A5" sqref="A5:C5"/>
    </sheetView>
  </sheetViews>
  <sheetFormatPr defaultColWidth="9.00390625" defaultRowHeight="12.75"/>
  <cols>
    <col min="1" max="1" width="21.375" style="0" customWidth="1"/>
    <col min="2" max="2" width="44.00390625" style="0" customWidth="1"/>
    <col min="3" max="3" width="12.375" style="0" customWidth="1"/>
    <col min="4" max="4" width="23.375" style="0" customWidth="1"/>
  </cols>
  <sheetData>
    <row r="1" spans="1:5" ht="15.75">
      <c r="A1" s="144" t="s">
        <v>32</v>
      </c>
      <c r="B1" s="144"/>
      <c r="C1" s="144"/>
      <c r="D1" s="3"/>
      <c r="E1" s="3"/>
    </row>
    <row r="2" spans="1:5" ht="15.75">
      <c r="A2" s="144" t="s">
        <v>19</v>
      </c>
      <c r="B2" s="144"/>
      <c r="C2" s="144"/>
      <c r="D2" s="3"/>
      <c r="E2" s="3"/>
    </row>
    <row r="3" spans="1:5" ht="15.75">
      <c r="A3" s="144" t="s">
        <v>20</v>
      </c>
      <c r="B3" s="144"/>
      <c r="C3" s="144"/>
      <c r="D3" s="3"/>
      <c r="E3" s="3"/>
    </row>
    <row r="4" spans="1:5" ht="15.75">
      <c r="A4" s="3"/>
      <c r="B4" s="144" t="s">
        <v>405</v>
      </c>
      <c r="C4" s="144"/>
      <c r="D4" s="3"/>
      <c r="E4" s="3"/>
    </row>
    <row r="5" spans="1:5" ht="15.75">
      <c r="A5" s="144" t="s">
        <v>427</v>
      </c>
      <c r="B5" s="144"/>
      <c r="C5" s="144"/>
      <c r="D5" s="3"/>
      <c r="E5" s="3"/>
    </row>
    <row r="6" spans="1:5" ht="15.75">
      <c r="A6" s="3"/>
      <c r="B6" s="3"/>
      <c r="D6" s="3"/>
      <c r="E6" s="3"/>
    </row>
    <row r="7" spans="1:3" ht="15.75">
      <c r="A7" s="143" t="s">
        <v>34</v>
      </c>
      <c r="B7" s="143"/>
      <c r="C7" s="143"/>
    </row>
    <row r="8" spans="1:3" ht="15.75">
      <c r="A8" s="143" t="s">
        <v>96</v>
      </c>
      <c r="B8" s="143"/>
      <c r="C8" s="143"/>
    </row>
    <row r="9" spans="1:3" ht="15.75">
      <c r="A9" s="143"/>
      <c r="B9" s="143"/>
      <c r="C9" s="143"/>
    </row>
    <row r="10" spans="1:3" ht="47.25">
      <c r="A10" s="6" t="s">
        <v>33</v>
      </c>
      <c r="B10" s="6" t="s">
        <v>31</v>
      </c>
      <c r="C10" s="6" t="s">
        <v>56</v>
      </c>
    </row>
    <row r="11" spans="1:3" ht="15.75">
      <c r="A11" s="18" t="s">
        <v>73</v>
      </c>
      <c r="B11" s="14" t="s">
        <v>34</v>
      </c>
      <c r="C11" s="10">
        <f>C12+C15+C19+C21+C24+C26+C31+C14+C30</f>
        <v>79029.49999999999</v>
      </c>
    </row>
    <row r="12" spans="1:3" ht="15.75">
      <c r="A12" s="19" t="s">
        <v>74</v>
      </c>
      <c r="B12" s="11" t="s">
        <v>35</v>
      </c>
      <c r="C12" s="10">
        <f>C13</f>
        <v>16807</v>
      </c>
    </row>
    <row r="13" spans="1:3" ht="15.75">
      <c r="A13" s="16" t="s">
        <v>75</v>
      </c>
      <c r="B13" s="12" t="s">
        <v>36</v>
      </c>
      <c r="C13" s="13">
        <v>16807</v>
      </c>
    </row>
    <row r="14" spans="1:3" ht="47.25">
      <c r="A14" s="26" t="s">
        <v>97</v>
      </c>
      <c r="B14" s="22" t="s">
        <v>98</v>
      </c>
      <c r="C14" s="28">
        <v>866.7</v>
      </c>
    </row>
    <row r="15" spans="1:3" ht="15.75">
      <c r="A15" s="19" t="s">
        <v>76</v>
      </c>
      <c r="B15" s="11" t="s">
        <v>37</v>
      </c>
      <c r="C15" s="10">
        <f>SUM(C16:C18)</f>
        <v>30266.1</v>
      </c>
    </row>
    <row r="16" spans="1:3" ht="63">
      <c r="A16" s="16" t="s">
        <v>77</v>
      </c>
      <c r="B16" s="12" t="s">
        <v>38</v>
      </c>
      <c r="C16" s="13">
        <f>693.9+49.8</f>
        <v>743.6999999999999</v>
      </c>
    </row>
    <row r="17" spans="1:3" ht="15.75">
      <c r="A17" s="16" t="s">
        <v>78</v>
      </c>
      <c r="B17" s="12" t="s">
        <v>39</v>
      </c>
      <c r="C17" s="13">
        <f>5390+610</f>
        <v>6000</v>
      </c>
    </row>
    <row r="18" spans="1:3" ht="15.75">
      <c r="A18" s="16" t="s">
        <v>79</v>
      </c>
      <c r="B18" s="12" t="s">
        <v>40</v>
      </c>
      <c r="C18" s="13">
        <f>16300+1022.3+0.1+2900+3300</f>
        <v>23522.399999999998</v>
      </c>
    </row>
    <row r="19" spans="1:3" ht="15.75">
      <c r="A19" s="19" t="s">
        <v>80</v>
      </c>
      <c r="B19" s="11" t="s">
        <v>41</v>
      </c>
      <c r="C19" s="10">
        <f>C20</f>
        <v>101</v>
      </c>
    </row>
    <row r="20" spans="1:3" ht="110.25">
      <c r="A20" s="16" t="s">
        <v>81</v>
      </c>
      <c r="B20" s="12" t="s">
        <v>42</v>
      </c>
      <c r="C20" s="13">
        <f>75+26</f>
        <v>101</v>
      </c>
    </row>
    <row r="21" spans="1:3" ht="47.25">
      <c r="A21" s="19" t="s">
        <v>82</v>
      </c>
      <c r="B21" s="11" t="s">
        <v>43</v>
      </c>
      <c r="C21" s="10">
        <f>C22+C23</f>
        <v>11436.3</v>
      </c>
    </row>
    <row r="22" spans="1:3" ht="114" customHeight="1">
      <c r="A22" s="16" t="s">
        <v>83</v>
      </c>
      <c r="B22" s="12" t="s">
        <v>44</v>
      </c>
      <c r="C22" s="13">
        <f>15530-4593.7</f>
        <v>10936.3</v>
      </c>
    </row>
    <row r="23" spans="1:3" ht="94.5">
      <c r="A23" s="16" t="s">
        <v>84</v>
      </c>
      <c r="B23" s="12" t="s">
        <v>45</v>
      </c>
      <c r="C23" s="13">
        <v>500</v>
      </c>
    </row>
    <row r="24" spans="1:3" ht="31.5">
      <c r="A24" s="19" t="s">
        <v>85</v>
      </c>
      <c r="B24" s="11" t="s">
        <v>61</v>
      </c>
      <c r="C24" s="10">
        <f>C25</f>
        <v>700</v>
      </c>
    </row>
    <row r="25" spans="1:3" ht="50.25" customHeight="1">
      <c r="A25" s="16" t="s">
        <v>86</v>
      </c>
      <c r="B25" s="12" t="s">
        <v>60</v>
      </c>
      <c r="C25" s="13">
        <v>700</v>
      </c>
    </row>
    <row r="26" spans="1:3" ht="31.5">
      <c r="A26" s="19" t="s">
        <v>87</v>
      </c>
      <c r="B26" s="11" t="s">
        <v>46</v>
      </c>
      <c r="C26" s="10">
        <f>C27+C29+C28</f>
        <v>16772.4</v>
      </c>
    </row>
    <row r="27" spans="1:3" ht="63">
      <c r="A27" s="16" t="s">
        <v>88</v>
      </c>
      <c r="B27" s="12" t="s">
        <v>54</v>
      </c>
      <c r="C27" s="13">
        <f>7700-3543</f>
        <v>4157</v>
      </c>
    </row>
    <row r="28" spans="1:3" ht="63">
      <c r="A28" s="16" t="s">
        <v>89</v>
      </c>
      <c r="B28" s="17" t="s">
        <v>53</v>
      </c>
      <c r="C28" s="13">
        <f>47000-9707.6-16174-15000</f>
        <v>6118.4000000000015</v>
      </c>
    </row>
    <row r="29" spans="1:3" ht="126">
      <c r="A29" s="16" t="s">
        <v>90</v>
      </c>
      <c r="B29" s="12" t="s">
        <v>47</v>
      </c>
      <c r="C29" s="13">
        <f>20397-13900</f>
        <v>6497</v>
      </c>
    </row>
    <row r="30" spans="1:3" ht="63">
      <c r="A30" s="26" t="s">
        <v>104</v>
      </c>
      <c r="B30" s="22" t="s">
        <v>55</v>
      </c>
      <c r="C30" s="28">
        <f>70+1010</f>
        <v>1080</v>
      </c>
    </row>
    <row r="31" spans="1:3" ht="15.75">
      <c r="A31" s="21" t="s">
        <v>91</v>
      </c>
      <c r="B31" s="11" t="s">
        <v>48</v>
      </c>
      <c r="C31" s="10">
        <f>C32</f>
        <v>1000</v>
      </c>
    </row>
    <row r="32" spans="1:3" ht="31.5">
      <c r="A32" s="20" t="s">
        <v>92</v>
      </c>
      <c r="B32" s="12" t="s">
        <v>49</v>
      </c>
      <c r="C32" s="13">
        <v>1000</v>
      </c>
    </row>
    <row r="33" spans="1:3" ht="15.75">
      <c r="A33" s="19" t="s">
        <v>93</v>
      </c>
      <c r="B33" s="11" t="s">
        <v>50</v>
      </c>
      <c r="C33" s="10">
        <f>C34+C41+C38+C39+C40+C36+C37+C35</f>
        <v>23180.500000000004</v>
      </c>
    </row>
    <row r="34" spans="1:3" ht="63">
      <c r="A34" s="16" t="s">
        <v>94</v>
      </c>
      <c r="B34" s="12" t="s">
        <v>68</v>
      </c>
      <c r="C34" s="13">
        <v>4783.2</v>
      </c>
    </row>
    <row r="35" spans="1:3" ht="47.25">
      <c r="A35" s="16" t="s">
        <v>425</v>
      </c>
      <c r="B35" s="12" t="s">
        <v>424</v>
      </c>
      <c r="C35" s="13">
        <v>90</v>
      </c>
    </row>
    <row r="36" spans="1:3" ht="131.25" customHeight="1">
      <c r="A36" s="16" t="s">
        <v>421</v>
      </c>
      <c r="B36" s="12" t="s">
        <v>419</v>
      </c>
      <c r="C36" s="13">
        <v>332.9</v>
      </c>
    </row>
    <row r="37" spans="1:3" ht="20.25" customHeight="1">
      <c r="A37" s="16" t="s">
        <v>422</v>
      </c>
      <c r="B37" s="12" t="s">
        <v>420</v>
      </c>
      <c r="C37" s="13">
        <v>2236.4</v>
      </c>
    </row>
    <row r="38" spans="1:3" ht="66" customHeight="1">
      <c r="A38" s="7" t="s">
        <v>69</v>
      </c>
      <c r="B38" s="12" t="s">
        <v>70</v>
      </c>
      <c r="C38" s="13">
        <f>411.3-11.9</f>
        <v>399.40000000000003</v>
      </c>
    </row>
    <row r="39" spans="1:3" ht="47.25">
      <c r="A39" s="7" t="s">
        <v>71</v>
      </c>
      <c r="B39" s="17" t="s">
        <v>72</v>
      </c>
      <c r="C39" s="13">
        <v>546.7</v>
      </c>
    </row>
    <row r="40" spans="1:3" ht="78.75">
      <c r="A40" s="7" t="s">
        <v>423</v>
      </c>
      <c r="B40" s="17" t="s">
        <v>412</v>
      </c>
      <c r="C40" s="13">
        <f>700+6507.4</f>
        <v>7207.4</v>
      </c>
    </row>
    <row r="41" spans="1:3" ht="31.5">
      <c r="A41" s="16" t="s">
        <v>95</v>
      </c>
      <c r="B41" s="12" t="s">
        <v>51</v>
      </c>
      <c r="C41" s="13">
        <f>100+19.5+4965+2500</f>
        <v>7584.5</v>
      </c>
    </row>
    <row r="42" spans="1:3" ht="15.75">
      <c r="A42" s="142" t="s">
        <v>52</v>
      </c>
      <c r="B42" s="142"/>
      <c r="C42" s="10">
        <f>C11+C33</f>
        <v>102209.99999999999</v>
      </c>
    </row>
    <row r="43" spans="1:3" ht="15.75">
      <c r="A43" s="1"/>
      <c r="B43" s="1"/>
      <c r="C43" s="1"/>
    </row>
  </sheetData>
  <sheetProtection/>
  <mergeCells count="9">
    <mergeCell ref="A42:B42"/>
    <mergeCell ref="A7:C7"/>
    <mergeCell ref="A8:C8"/>
    <mergeCell ref="A9:C9"/>
    <mergeCell ref="A1:C1"/>
    <mergeCell ref="A2:C2"/>
    <mergeCell ref="A3:C3"/>
    <mergeCell ref="A5:C5"/>
    <mergeCell ref="B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3.875" style="0" customWidth="1"/>
    <col min="2" max="2" width="21.125" style="0" customWidth="1"/>
    <col min="3" max="3" width="46.25390625" style="0" customWidth="1"/>
    <col min="4" max="4" width="16.25390625" style="0" customWidth="1"/>
  </cols>
  <sheetData>
    <row r="1" spans="2:4" ht="15.75">
      <c r="B1" s="144" t="s">
        <v>406</v>
      </c>
      <c r="C1" s="144"/>
      <c r="D1" s="144"/>
    </row>
    <row r="2" spans="2:4" ht="15.75">
      <c r="B2" s="144" t="s">
        <v>19</v>
      </c>
      <c r="C2" s="144"/>
      <c r="D2" s="144"/>
    </row>
    <row r="3" spans="2:4" ht="15.75">
      <c r="B3" s="144" t="s">
        <v>20</v>
      </c>
      <c r="C3" s="144"/>
      <c r="D3" s="144"/>
    </row>
    <row r="4" spans="2:4" ht="15.75">
      <c r="B4" s="3"/>
      <c r="C4" s="144" t="s">
        <v>405</v>
      </c>
      <c r="D4" s="144"/>
    </row>
    <row r="5" spans="2:4" ht="15.75">
      <c r="B5" s="144" t="s">
        <v>427</v>
      </c>
      <c r="C5" s="144"/>
      <c r="D5" s="144"/>
    </row>
    <row r="6" spans="2:4" ht="15.75">
      <c r="B6" s="3"/>
      <c r="C6" s="3"/>
      <c r="D6" s="3"/>
    </row>
    <row r="7" spans="2:4" ht="15.75">
      <c r="B7" s="143" t="s">
        <v>50</v>
      </c>
      <c r="C7" s="143"/>
      <c r="D7" s="143"/>
    </row>
    <row r="8" spans="2:4" ht="15.75">
      <c r="B8" s="145" t="s">
        <v>407</v>
      </c>
      <c r="C8" s="145"/>
      <c r="D8" s="145"/>
    </row>
    <row r="9" spans="2:4" ht="15.75">
      <c r="B9" s="145" t="s">
        <v>408</v>
      </c>
      <c r="C9" s="145"/>
      <c r="D9" s="145"/>
    </row>
    <row r="11" spans="2:4" ht="36" customHeight="1">
      <c r="B11" s="134" t="s">
        <v>409</v>
      </c>
      <c r="C11" s="134" t="s">
        <v>410</v>
      </c>
      <c r="D11" s="136" t="s">
        <v>411</v>
      </c>
    </row>
    <row r="12" spans="2:4" ht="22.5" customHeight="1">
      <c r="B12" s="137">
        <v>20000000000000000</v>
      </c>
      <c r="C12" s="11" t="s">
        <v>50</v>
      </c>
      <c r="D12" s="10">
        <f>D13+D17+D18+D19+D15+D16+D14</f>
        <v>15595.999999999998</v>
      </c>
    </row>
    <row r="13" spans="2:4" ht="51.75" customHeight="1">
      <c r="B13" s="16" t="s">
        <v>94</v>
      </c>
      <c r="C13" s="12" t="s">
        <v>68</v>
      </c>
      <c r="D13" s="13">
        <v>4783.2</v>
      </c>
    </row>
    <row r="14" spans="2:4" ht="51.75" customHeight="1">
      <c r="B14" s="16" t="s">
        <v>425</v>
      </c>
      <c r="C14" s="12" t="s">
        <v>424</v>
      </c>
      <c r="D14" s="13">
        <v>90</v>
      </c>
    </row>
    <row r="15" spans="2:4" ht="130.5" customHeight="1">
      <c r="B15" s="16" t="s">
        <v>426</v>
      </c>
      <c r="C15" s="12" t="s">
        <v>419</v>
      </c>
      <c r="D15" s="13">
        <v>332.9</v>
      </c>
    </row>
    <row r="16" spans="2:4" ht="21.75" customHeight="1">
      <c r="B16" s="16" t="s">
        <v>422</v>
      </c>
      <c r="C16" s="12" t="s">
        <v>420</v>
      </c>
      <c r="D16" s="13">
        <v>2236.4</v>
      </c>
    </row>
    <row r="17" spans="2:4" ht="66.75" customHeight="1">
      <c r="B17" s="7" t="s">
        <v>69</v>
      </c>
      <c r="C17" s="12" t="s">
        <v>70</v>
      </c>
      <c r="D17" s="13">
        <f>411.3-11.9</f>
        <v>399.40000000000003</v>
      </c>
    </row>
    <row r="18" spans="2:4" ht="48" customHeight="1">
      <c r="B18" s="7" t="s">
        <v>71</v>
      </c>
      <c r="C18" s="17" t="s">
        <v>72</v>
      </c>
      <c r="D18" s="13">
        <v>546.7</v>
      </c>
    </row>
    <row r="19" spans="2:4" ht="84" customHeight="1">
      <c r="B19" s="7" t="s">
        <v>413</v>
      </c>
      <c r="C19" s="17" t="s">
        <v>412</v>
      </c>
      <c r="D19" s="13">
        <f>700+6507.4</f>
        <v>7207.4</v>
      </c>
    </row>
  </sheetData>
  <sheetProtection/>
  <mergeCells count="8">
    <mergeCell ref="B9:D9"/>
    <mergeCell ref="B1:D1"/>
    <mergeCell ref="B2:D2"/>
    <mergeCell ref="B3:D3"/>
    <mergeCell ref="B5:D5"/>
    <mergeCell ref="B7:D7"/>
    <mergeCell ref="B8:D8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2"/>
  <sheetViews>
    <sheetView zoomScale="110" zoomScaleNormal="110" workbookViewId="0" topLeftCell="A341">
      <selection activeCell="A279" sqref="A279"/>
    </sheetView>
  </sheetViews>
  <sheetFormatPr defaultColWidth="9.00390625" defaultRowHeight="12.75"/>
  <cols>
    <col min="1" max="1" width="80.00390625" style="0" customWidth="1"/>
    <col min="2" max="2" width="17.00390625" style="0" customWidth="1"/>
    <col min="5" max="5" width="11.625" style="0" customWidth="1"/>
    <col min="7" max="7" width="21.375" style="0" customWidth="1"/>
  </cols>
  <sheetData>
    <row r="1" spans="1:5" ht="15.75">
      <c r="A1" s="144" t="s">
        <v>58</v>
      </c>
      <c r="B1" s="144"/>
      <c r="C1" s="144"/>
      <c r="D1" s="144"/>
      <c r="E1" s="144"/>
    </row>
    <row r="2" spans="1:5" ht="15.75">
      <c r="A2" s="144" t="s">
        <v>19</v>
      </c>
      <c r="B2" s="144"/>
      <c r="C2" s="144"/>
      <c r="D2" s="144"/>
      <c r="E2" s="144"/>
    </row>
    <row r="3" spans="1:5" ht="13.5" customHeight="1">
      <c r="A3" s="144" t="s">
        <v>20</v>
      </c>
      <c r="B3" s="144"/>
      <c r="C3" s="144"/>
      <c r="D3" s="144"/>
      <c r="E3" s="144"/>
    </row>
    <row r="4" spans="1:5" ht="13.5" customHeight="1">
      <c r="A4" s="3"/>
      <c r="B4" s="144" t="s">
        <v>405</v>
      </c>
      <c r="C4" s="144"/>
      <c r="D4" s="144"/>
      <c r="E4" s="144"/>
    </row>
    <row r="5" spans="1:5" ht="15.75">
      <c r="A5" s="144" t="s">
        <v>428</v>
      </c>
      <c r="B5" s="144"/>
      <c r="C5" s="144"/>
      <c r="D5" s="144"/>
      <c r="E5" s="144"/>
    </row>
    <row r="7" spans="1:5" ht="103.5" customHeight="1">
      <c r="A7" s="146" t="s">
        <v>103</v>
      </c>
      <c r="B7" s="146"/>
      <c r="C7" s="146"/>
      <c r="D7" s="146"/>
      <c r="E7" s="146"/>
    </row>
    <row r="9" spans="1:5" ht="31.5">
      <c r="A9" s="24" t="s">
        <v>31</v>
      </c>
      <c r="B9" s="23" t="s">
        <v>99</v>
      </c>
      <c r="C9" s="23" t="s">
        <v>100</v>
      </c>
      <c r="D9" s="23" t="s">
        <v>101</v>
      </c>
      <c r="E9" s="23" t="s">
        <v>102</v>
      </c>
    </row>
    <row r="10" spans="1:5" ht="61.5" customHeight="1">
      <c r="A10" s="22" t="s">
        <v>384</v>
      </c>
      <c r="B10" s="67" t="s">
        <v>136</v>
      </c>
      <c r="C10" s="67"/>
      <c r="D10" s="68"/>
      <c r="E10" s="28">
        <f>E11+E14+E19+E24+E27+E32</f>
        <v>3502.6000000000004</v>
      </c>
    </row>
    <row r="11" spans="1:5" ht="31.5">
      <c r="A11" s="33" t="s">
        <v>140</v>
      </c>
      <c r="B11" s="71" t="s">
        <v>385</v>
      </c>
      <c r="C11" s="71"/>
      <c r="D11" s="72"/>
      <c r="E11" s="31">
        <f>E12</f>
        <v>0</v>
      </c>
    </row>
    <row r="12" spans="1:5" ht="31.5">
      <c r="A12" s="33" t="s">
        <v>126</v>
      </c>
      <c r="B12" s="71" t="s">
        <v>385</v>
      </c>
      <c r="C12" s="71">
        <v>244</v>
      </c>
      <c r="D12" s="72"/>
      <c r="E12" s="31">
        <f>E13</f>
        <v>0</v>
      </c>
    </row>
    <row r="13" spans="1:5" ht="15.75">
      <c r="A13" s="33" t="s">
        <v>2</v>
      </c>
      <c r="B13" s="71" t="s">
        <v>385</v>
      </c>
      <c r="C13" s="71">
        <v>244</v>
      </c>
      <c r="D13" s="72" t="s">
        <v>13</v>
      </c>
      <c r="E13" s="31">
        <f>150-150</f>
        <v>0</v>
      </c>
    </row>
    <row r="14" spans="1:5" ht="15.75">
      <c r="A14" s="33" t="s">
        <v>142</v>
      </c>
      <c r="B14" s="71" t="s">
        <v>386</v>
      </c>
      <c r="C14" s="71"/>
      <c r="D14" s="72"/>
      <c r="E14" s="31">
        <f>E15+E17</f>
        <v>1922.3000000000002</v>
      </c>
    </row>
    <row r="15" spans="1:5" ht="31.5">
      <c r="A15" s="2" t="s">
        <v>143</v>
      </c>
      <c r="B15" s="71" t="s">
        <v>386</v>
      </c>
      <c r="C15" s="71">
        <v>243</v>
      </c>
      <c r="D15" s="72"/>
      <c r="E15" s="31">
        <f>E16</f>
        <v>0</v>
      </c>
    </row>
    <row r="16" spans="1:5" ht="15.75">
      <c r="A16" s="2" t="s">
        <v>5</v>
      </c>
      <c r="B16" s="71" t="s">
        <v>386</v>
      </c>
      <c r="C16" s="71">
        <v>243</v>
      </c>
      <c r="D16" s="72" t="s">
        <v>16</v>
      </c>
      <c r="E16" s="31">
        <f>800-800</f>
        <v>0</v>
      </c>
    </row>
    <row r="17" spans="1:5" ht="31.5">
      <c r="A17" s="33" t="s">
        <v>126</v>
      </c>
      <c r="B17" s="71" t="s">
        <v>386</v>
      </c>
      <c r="C17" s="71">
        <v>244</v>
      </c>
      <c r="D17" s="72"/>
      <c r="E17" s="31">
        <f>E18</f>
        <v>1922.3000000000002</v>
      </c>
    </row>
    <row r="18" spans="1:5" ht="15.75">
      <c r="A18" s="2" t="s">
        <v>5</v>
      </c>
      <c r="B18" s="71" t="s">
        <v>386</v>
      </c>
      <c r="C18" s="71">
        <v>244</v>
      </c>
      <c r="D18" s="72" t="s">
        <v>16</v>
      </c>
      <c r="E18" s="31">
        <f>2122.3-200</f>
        <v>1922.3000000000002</v>
      </c>
    </row>
    <row r="19" spans="1:5" ht="31.5">
      <c r="A19" s="33" t="s">
        <v>144</v>
      </c>
      <c r="B19" s="71" t="s">
        <v>387</v>
      </c>
      <c r="C19" s="71"/>
      <c r="D19" s="72"/>
      <c r="E19" s="31">
        <f>E20+E22</f>
        <v>0</v>
      </c>
    </row>
    <row r="20" spans="1:5" ht="31.5">
      <c r="A20" s="38" t="s">
        <v>126</v>
      </c>
      <c r="B20" s="71" t="s">
        <v>387</v>
      </c>
      <c r="C20" s="73">
        <v>244</v>
      </c>
      <c r="D20" s="74"/>
      <c r="E20" s="35">
        <f>E21</f>
        <v>0</v>
      </c>
    </row>
    <row r="21" spans="1:5" ht="15.75">
      <c r="A21" s="38" t="s">
        <v>2</v>
      </c>
      <c r="B21" s="71" t="s">
        <v>387</v>
      </c>
      <c r="C21" s="73">
        <v>244</v>
      </c>
      <c r="D21" s="74" t="s">
        <v>13</v>
      </c>
      <c r="E21" s="35">
        <f>2550+600-850-2300</f>
        <v>0</v>
      </c>
    </row>
    <row r="22" spans="1:5" ht="31.5">
      <c r="A22" s="9" t="s">
        <v>146</v>
      </c>
      <c r="B22" s="71" t="s">
        <v>387</v>
      </c>
      <c r="C22" s="73">
        <v>411</v>
      </c>
      <c r="D22" s="74"/>
      <c r="E22" s="35">
        <f>E23</f>
        <v>0</v>
      </c>
    </row>
    <row r="23" spans="1:5" ht="15.75">
      <c r="A23" s="38" t="s">
        <v>4</v>
      </c>
      <c r="B23" s="71" t="s">
        <v>387</v>
      </c>
      <c r="C23" s="73">
        <v>411</v>
      </c>
      <c r="D23" s="74" t="s">
        <v>15</v>
      </c>
      <c r="E23" s="35">
        <v>0</v>
      </c>
    </row>
    <row r="24" spans="1:5" ht="31.5">
      <c r="A24" s="33" t="s">
        <v>147</v>
      </c>
      <c r="B24" s="71" t="s">
        <v>388</v>
      </c>
      <c r="C24" s="71"/>
      <c r="D24" s="72"/>
      <c r="E24" s="31">
        <f>E25</f>
        <v>0</v>
      </c>
    </row>
    <row r="25" spans="1:5" ht="31.5">
      <c r="A25" s="2" t="s">
        <v>143</v>
      </c>
      <c r="B25" s="71" t="s">
        <v>388</v>
      </c>
      <c r="C25" s="71">
        <v>243</v>
      </c>
      <c r="D25" s="72"/>
      <c r="E25" s="31">
        <f>E26</f>
        <v>0</v>
      </c>
    </row>
    <row r="26" spans="1:5" ht="15.75">
      <c r="A26" s="33" t="s">
        <v>4</v>
      </c>
      <c r="B26" s="71" t="s">
        <v>388</v>
      </c>
      <c r="C26" s="71">
        <v>243</v>
      </c>
      <c r="D26" s="72" t="s">
        <v>15</v>
      </c>
      <c r="E26" s="31">
        <f>1000-1000</f>
        <v>0</v>
      </c>
    </row>
    <row r="27" spans="1:5" ht="15.75">
      <c r="A27" s="33" t="s">
        <v>148</v>
      </c>
      <c r="B27" s="71" t="s">
        <v>389</v>
      </c>
      <c r="C27" s="71"/>
      <c r="D27" s="72"/>
      <c r="E27" s="31">
        <f>E28+E30</f>
        <v>150</v>
      </c>
    </row>
    <row r="28" spans="1:5" ht="31.5">
      <c r="A28" s="2" t="s">
        <v>149</v>
      </c>
      <c r="B28" s="71" t="s">
        <v>389</v>
      </c>
      <c r="C28" s="71">
        <v>810</v>
      </c>
      <c r="D28" s="72"/>
      <c r="E28" s="31">
        <f>E29</f>
        <v>0</v>
      </c>
    </row>
    <row r="29" spans="1:5" ht="15.75">
      <c r="A29" s="2" t="s">
        <v>3</v>
      </c>
      <c r="B29" s="71" t="s">
        <v>389</v>
      </c>
      <c r="C29" s="71">
        <v>810</v>
      </c>
      <c r="D29" s="72" t="s">
        <v>14</v>
      </c>
      <c r="E29" s="31">
        <f>5024.3-1825.5-3198.8</f>
        <v>0</v>
      </c>
    </row>
    <row r="30" spans="1:5" ht="31.5">
      <c r="A30" s="33" t="s">
        <v>126</v>
      </c>
      <c r="B30" s="71" t="s">
        <v>389</v>
      </c>
      <c r="C30" s="71">
        <v>244</v>
      </c>
      <c r="D30" s="72"/>
      <c r="E30" s="31">
        <f>E31</f>
        <v>150</v>
      </c>
    </row>
    <row r="31" spans="1:5" ht="15.75">
      <c r="A31" s="2" t="s">
        <v>5</v>
      </c>
      <c r="B31" s="71" t="s">
        <v>389</v>
      </c>
      <c r="C31" s="71">
        <v>244</v>
      </c>
      <c r="D31" s="72" t="s">
        <v>16</v>
      </c>
      <c r="E31" s="31">
        <f>136.7+13.3</f>
        <v>150</v>
      </c>
    </row>
    <row r="32" spans="1:5" ht="31.5">
      <c r="A32" s="2" t="s">
        <v>150</v>
      </c>
      <c r="B32" s="71" t="s">
        <v>390</v>
      </c>
      <c r="C32" s="71"/>
      <c r="D32" s="72"/>
      <c r="E32" s="31">
        <f>E33+E35</f>
        <v>1430.3</v>
      </c>
    </row>
    <row r="33" spans="1:5" ht="31.5">
      <c r="A33" s="33" t="s">
        <v>126</v>
      </c>
      <c r="B33" s="71" t="s">
        <v>390</v>
      </c>
      <c r="C33" s="71">
        <v>244</v>
      </c>
      <c r="D33" s="72"/>
      <c r="E33" s="31">
        <f>E34</f>
        <v>0</v>
      </c>
    </row>
    <row r="34" spans="1:5" ht="15.75">
      <c r="A34" s="2" t="s">
        <v>3</v>
      </c>
      <c r="B34" s="71" t="s">
        <v>390</v>
      </c>
      <c r="C34" s="71">
        <v>244</v>
      </c>
      <c r="D34" s="72" t="s">
        <v>14</v>
      </c>
      <c r="E34" s="31">
        <f>1159.7+500-229.4-1430.3</f>
        <v>0</v>
      </c>
    </row>
    <row r="35" spans="1:5" ht="15.75">
      <c r="A35" s="2" t="s">
        <v>177</v>
      </c>
      <c r="B35" s="71" t="s">
        <v>390</v>
      </c>
      <c r="C35" s="71">
        <v>852</v>
      </c>
      <c r="D35" s="72"/>
      <c r="E35" s="31">
        <f>E36</f>
        <v>1430.3</v>
      </c>
    </row>
    <row r="36" spans="1:5" ht="15.75">
      <c r="A36" s="2" t="s">
        <v>3</v>
      </c>
      <c r="B36" s="71" t="s">
        <v>390</v>
      </c>
      <c r="C36" s="71">
        <v>852</v>
      </c>
      <c r="D36" s="72" t="s">
        <v>14</v>
      </c>
      <c r="E36" s="31">
        <f>1159.7+500-229.4</f>
        <v>1430.3</v>
      </c>
    </row>
    <row r="37" spans="1:5" ht="47.25">
      <c r="A37" s="58" t="s">
        <v>154</v>
      </c>
      <c r="B37" s="67" t="s">
        <v>155</v>
      </c>
      <c r="C37" s="67"/>
      <c r="D37" s="68"/>
      <c r="E37" s="28">
        <f>E38+E61+E73+E93+E109+E119</f>
        <v>3569.4000000000005</v>
      </c>
    </row>
    <row r="38" spans="1:5" ht="47.25">
      <c r="A38" s="56" t="s">
        <v>156</v>
      </c>
      <c r="B38" s="69" t="s">
        <v>157</v>
      </c>
      <c r="C38" s="69"/>
      <c r="D38" s="70"/>
      <c r="E38" s="57">
        <f>E39+E44+E47+E50+E55+E58</f>
        <v>1633.3</v>
      </c>
    </row>
    <row r="39" spans="1:5" ht="31.5">
      <c r="A39" s="33" t="s">
        <v>159</v>
      </c>
      <c r="B39" s="71" t="s">
        <v>160</v>
      </c>
      <c r="C39" s="71"/>
      <c r="D39" s="72"/>
      <c r="E39" s="31">
        <f>E40+E42</f>
        <v>705.7</v>
      </c>
    </row>
    <row r="40" spans="1:5" ht="31.5">
      <c r="A40" s="29" t="s">
        <v>126</v>
      </c>
      <c r="B40" s="71" t="s">
        <v>160</v>
      </c>
      <c r="C40" s="71">
        <v>244</v>
      </c>
      <c r="D40" s="72"/>
      <c r="E40" s="31">
        <f>E41</f>
        <v>695.7</v>
      </c>
    </row>
    <row r="41" spans="1:5" ht="15.75">
      <c r="A41" s="29" t="s">
        <v>1</v>
      </c>
      <c r="B41" s="71" t="s">
        <v>160</v>
      </c>
      <c r="C41" s="71">
        <v>244</v>
      </c>
      <c r="D41" s="72" t="s">
        <v>27</v>
      </c>
      <c r="E41" s="31">
        <f>930+19.5-253.8</f>
        <v>695.7</v>
      </c>
    </row>
    <row r="42" spans="1:5" ht="15.75">
      <c r="A42" s="2" t="s">
        <v>161</v>
      </c>
      <c r="B42" s="71" t="s">
        <v>160</v>
      </c>
      <c r="C42" s="71">
        <v>350</v>
      </c>
      <c r="D42" s="72"/>
      <c r="E42" s="31">
        <f>E43</f>
        <v>10</v>
      </c>
    </row>
    <row r="43" spans="1:5" ht="15.75">
      <c r="A43" s="29" t="s">
        <v>1</v>
      </c>
      <c r="B43" s="71" t="s">
        <v>160</v>
      </c>
      <c r="C43" s="71">
        <v>350</v>
      </c>
      <c r="D43" s="72" t="s">
        <v>27</v>
      </c>
      <c r="E43" s="31">
        <v>10</v>
      </c>
    </row>
    <row r="44" spans="1:5" ht="15.75">
      <c r="A44" s="33" t="s">
        <v>162</v>
      </c>
      <c r="B44" s="71" t="s">
        <v>163</v>
      </c>
      <c r="C44" s="71"/>
      <c r="D44" s="72"/>
      <c r="E44" s="31">
        <f>E45</f>
        <v>76.5</v>
      </c>
    </row>
    <row r="45" spans="1:5" ht="31.5">
      <c r="A45" s="29" t="s">
        <v>126</v>
      </c>
      <c r="B45" s="71" t="s">
        <v>163</v>
      </c>
      <c r="C45" s="71">
        <v>244</v>
      </c>
      <c r="D45" s="72"/>
      <c r="E45" s="31">
        <f>E46</f>
        <v>76.5</v>
      </c>
    </row>
    <row r="46" spans="1:5" ht="15.75">
      <c r="A46" s="29" t="s">
        <v>1</v>
      </c>
      <c r="B46" s="71" t="s">
        <v>163</v>
      </c>
      <c r="C46" s="71">
        <v>244</v>
      </c>
      <c r="D46" s="72" t="s">
        <v>27</v>
      </c>
      <c r="E46" s="31">
        <f>185-108.5</f>
        <v>76.5</v>
      </c>
    </row>
    <row r="47" spans="1:5" ht="15.75">
      <c r="A47" s="33" t="s">
        <v>164</v>
      </c>
      <c r="B47" s="71" t="s">
        <v>165</v>
      </c>
      <c r="C47" s="71"/>
      <c r="D47" s="72"/>
      <c r="E47" s="31">
        <f>E48</f>
        <v>38</v>
      </c>
    </row>
    <row r="48" spans="1:5" ht="31.5">
      <c r="A48" s="29" t="s">
        <v>126</v>
      </c>
      <c r="B48" s="71" t="s">
        <v>165</v>
      </c>
      <c r="C48" s="71">
        <v>244</v>
      </c>
      <c r="D48" s="72"/>
      <c r="E48" s="31">
        <f>E49</f>
        <v>38</v>
      </c>
    </row>
    <row r="49" spans="1:5" ht="15.75">
      <c r="A49" s="29" t="s">
        <v>1</v>
      </c>
      <c r="B49" s="71" t="s">
        <v>165</v>
      </c>
      <c r="C49" s="71">
        <v>244</v>
      </c>
      <c r="D49" s="72" t="s">
        <v>27</v>
      </c>
      <c r="E49" s="31">
        <f>107-69</f>
        <v>38</v>
      </c>
    </row>
    <row r="50" spans="1:5" ht="15.75">
      <c r="A50" s="33" t="s">
        <v>166</v>
      </c>
      <c r="B50" s="71" t="s">
        <v>167</v>
      </c>
      <c r="C50" s="71"/>
      <c r="D50" s="72"/>
      <c r="E50" s="31">
        <f>E51+E53</f>
        <v>61.5</v>
      </c>
    </row>
    <row r="51" spans="1:5" ht="15.75">
      <c r="A51" s="2" t="s">
        <v>161</v>
      </c>
      <c r="B51" s="71" t="s">
        <v>167</v>
      </c>
      <c r="C51" s="71">
        <v>350</v>
      </c>
      <c r="D51" s="72"/>
      <c r="E51" s="31">
        <f>E52</f>
        <v>1</v>
      </c>
    </row>
    <row r="52" spans="1:5" ht="15.75">
      <c r="A52" s="29" t="s">
        <v>1</v>
      </c>
      <c r="B52" s="71" t="s">
        <v>167</v>
      </c>
      <c r="C52" s="71">
        <v>350</v>
      </c>
      <c r="D52" s="72" t="s">
        <v>27</v>
      </c>
      <c r="E52" s="31">
        <f>10-9</f>
        <v>1</v>
      </c>
    </row>
    <row r="53" spans="1:5" ht="31.5">
      <c r="A53" s="29" t="s">
        <v>126</v>
      </c>
      <c r="B53" s="71" t="s">
        <v>167</v>
      </c>
      <c r="C53" s="71">
        <v>244</v>
      </c>
      <c r="D53" s="72"/>
      <c r="E53" s="31">
        <f>E54</f>
        <v>60.5</v>
      </c>
    </row>
    <row r="54" spans="1:5" ht="15.75">
      <c r="A54" s="29" t="s">
        <v>5</v>
      </c>
      <c r="B54" s="71" t="s">
        <v>167</v>
      </c>
      <c r="C54" s="71">
        <v>244</v>
      </c>
      <c r="D54" s="72" t="s">
        <v>16</v>
      </c>
      <c r="E54" s="31">
        <f>60+0.5</f>
        <v>60.5</v>
      </c>
    </row>
    <row r="55" spans="1:5" ht="15.75">
      <c r="A55" s="33" t="s">
        <v>168</v>
      </c>
      <c r="B55" s="71" t="s">
        <v>169</v>
      </c>
      <c r="C55" s="71"/>
      <c r="D55" s="72"/>
      <c r="E55" s="31">
        <f>E56</f>
        <v>617</v>
      </c>
    </row>
    <row r="56" spans="1:5" ht="31.5">
      <c r="A56" s="29" t="s">
        <v>126</v>
      </c>
      <c r="B56" s="71" t="s">
        <v>169</v>
      </c>
      <c r="C56" s="71">
        <v>244</v>
      </c>
      <c r="D56" s="72"/>
      <c r="E56" s="31">
        <f>E57</f>
        <v>617</v>
      </c>
    </row>
    <row r="57" spans="1:5" ht="15.75">
      <c r="A57" s="29" t="s">
        <v>1</v>
      </c>
      <c r="B57" s="71" t="s">
        <v>169</v>
      </c>
      <c r="C57" s="71">
        <v>244</v>
      </c>
      <c r="D57" s="72" t="s">
        <v>27</v>
      </c>
      <c r="E57" s="31">
        <f>905-288</f>
        <v>617</v>
      </c>
    </row>
    <row r="58" spans="1:5" ht="31.5">
      <c r="A58" s="33" t="s">
        <v>170</v>
      </c>
      <c r="B58" s="71" t="s">
        <v>171</v>
      </c>
      <c r="C58" s="71"/>
      <c r="D58" s="72"/>
      <c r="E58" s="31">
        <f>E59</f>
        <v>134.6</v>
      </c>
    </row>
    <row r="59" spans="1:5" ht="31.5">
      <c r="A59" s="29" t="s">
        <v>126</v>
      </c>
      <c r="B59" s="71" t="s">
        <v>171</v>
      </c>
      <c r="C59" s="71">
        <v>244</v>
      </c>
      <c r="D59" s="72"/>
      <c r="E59" s="31">
        <f>E60</f>
        <v>134.6</v>
      </c>
    </row>
    <row r="60" spans="1:5" ht="15.75">
      <c r="A60" s="29" t="s">
        <v>1</v>
      </c>
      <c r="B60" s="71" t="s">
        <v>171</v>
      </c>
      <c r="C60" s="71">
        <v>244</v>
      </c>
      <c r="D60" s="72" t="s">
        <v>27</v>
      </c>
      <c r="E60" s="31">
        <f>230-95.4</f>
        <v>134.6</v>
      </c>
    </row>
    <row r="61" spans="1:5" ht="63">
      <c r="A61" s="56" t="s">
        <v>172</v>
      </c>
      <c r="B61" s="69" t="s">
        <v>173</v>
      </c>
      <c r="C61" s="71"/>
      <c r="D61" s="72"/>
      <c r="E61" s="57">
        <f>E62+E67+E70</f>
        <v>336.1</v>
      </c>
    </row>
    <row r="62" spans="1:5" ht="15.75">
      <c r="A62" s="33" t="s">
        <v>175</v>
      </c>
      <c r="B62" s="71" t="s">
        <v>176</v>
      </c>
      <c r="C62" s="71"/>
      <c r="D62" s="72"/>
      <c r="E62" s="31">
        <f>E63+E65</f>
        <v>288</v>
      </c>
    </row>
    <row r="63" spans="1:5" ht="31.5">
      <c r="A63" s="29" t="s">
        <v>126</v>
      </c>
      <c r="B63" s="71" t="s">
        <v>176</v>
      </c>
      <c r="C63" s="71">
        <v>244</v>
      </c>
      <c r="D63" s="72"/>
      <c r="E63" s="31">
        <f>E64</f>
        <v>288</v>
      </c>
    </row>
    <row r="64" spans="1:5" ht="15.75">
      <c r="A64" s="8" t="s">
        <v>28</v>
      </c>
      <c r="B64" s="71" t="s">
        <v>176</v>
      </c>
      <c r="C64" s="71">
        <v>244</v>
      </c>
      <c r="D64" s="72" t="s">
        <v>29</v>
      </c>
      <c r="E64" s="31">
        <f>333-45</f>
        <v>288</v>
      </c>
    </row>
    <row r="65" spans="1:5" ht="15.75">
      <c r="A65" s="2" t="s">
        <v>177</v>
      </c>
      <c r="B65" s="71" t="s">
        <v>176</v>
      </c>
      <c r="C65" s="71">
        <v>852</v>
      </c>
      <c r="D65" s="72"/>
      <c r="E65" s="31">
        <f>E66</f>
        <v>0</v>
      </c>
    </row>
    <row r="66" spans="1:5" ht="15.75">
      <c r="A66" s="8" t="s">
        <v>28</v>
      </c>
      <c r="B66" s="71" t="s">
        <v>176</v>
      </c>
      <c r="C66" s="71">
        <v>852</v>
      </c>
      <c r="D66" s="72" t="s">
        <v>29</v>
      </c>
      <c r="E66" s="31">
        <f>180-180</f>
        <v>0</v>
      </c>
    </row>
    <row r="67" spans="1:5" ht="15.75">
      <c r="A67" s="33" t="s">
        <v>178</v>
      </c>
      <c r="B67" s="71" t="s">
        <v>179</v>
      </c>
      <c r="C67" s="71"/>
      <c r="D67" s="72"/>
      <c r="E67" s="31">
        <f>E68</f>
        <v>5</v>
      </c>
    </row>
    <row r="68" spans="1:5" ht="31.5">
      <c r="A68" s="29" t="s">
        <v>126</v>
      </c>
      <c r="B68" s="71" t="s">
        <v>179</v>
      </c>
      <c r="C68" s="71">
        <v>244</v>
      </c>
      <c r="D68" s="72"/>
      <c r="E68" s="31">
        <f>E69</f>
        <v>5</v>
      </c>
    </row>
    <row r="69" spans="1:5" ht="15.75">
      <c r="A69" s="8" t="s">
        <v>28</v>
      </c>
      <c r="B69" s="71" t="s">
        <v>179</v>
      </c>
      <c r="C69" s="71">
        <v>244</v>
      </c>
      <c r="D69" s="72" t="s">
        <v>29</v>
      </c>
      <c r="E69" s="31">
        <f>30-25</f>
        <v>5</v>
      </c>
    </row>
    <row r="70" spans="1:5" ht="31.5">
      <c r="A70" s="33" t="s">
        <v>180</v>
      </c>
      <c r="B70" s="71" t="s">
        <v>181</v>
      </c>
      <c r="C70" s="71"/>
      <c r="D70" s="72"/>
      <c r="E70" s="31">
        <f>E71</f>
        <v>43.1</v>
      </c>
    </row>
    <row r="71" spans="1:5" ht="31.5">
      <c r="A71" s="29" t="s">
        <v>126</v>
      </c>
      <c r="B71" s="71" t="s">
        <v>181</v>
      </c>
      <c r="C71" s="71">
        <v>244</v>
      </c>
      <c r="D71" s="72"/>
      <c r="E71" s="31">
        <f>E72</f>
        <v>43.1</v>
      </c>
    </row>
    <row r="72" spans="1:5" ht="15.75">
      <c r="A72" s="8" t="s">
        <v>28</v>
      </c>
      <c r="B72" s="71" t="s">
        <v>181</v>
      </c>
      <c r="C72" s="71">
        <v>244</v>
      </c>
      <c r="D72" s="72" t="s">
        <v>29</v>
      </c>
      <c r="E72" s="31">
        <f>65-21.9</f>
        <v>43.1</v>
      </c>
    </row>
    <row r="73" spans="1:5" ht="47.25">
      <c r="A73" s="56" t="s">
        <v>182</v>
      </c>
      <c r="B73" s="69" t="s">
        <v>183</v>
      </c>
      <c r="C73" s="69"/>
      <c r="D73" s="70"/>
      <c r="E73" s="57">
        <f>E74+E77+E82+E87+E90</f>
        <v>1145.7</v>
      </c>
    </row>
    <row r="74" spans="1:5" ht="31.5">
      <c r="A74" s="33" t="s">
        <v>185</v>
      </c>
      <c r="B74" s="71" t="s">
        <v>186</v>
      </c>
      <c r="C74" s="71"/>
      <c r="D74" s="72"/>
      <c r="E74" s="31">
        <f>E75</f>
        <v>19.099999999999994</v>
      </c>
    </row>
    <row r="75" spans="1:5" ht="31.5">
      <c r="A75" s="29" t="s">
        <v>126</v>
      </c>
      <c r="B75" s="71" t="s">
        <v>186</v>
      </c>
      <c r="C75" s="71">
        <v>244</v>
      </c>
      <c r="D75" s="72"/>
      <c r="E75" s="31">
        <f>E76</f>
        <v>19.099999999999994</v>
      </c>
    </row>
    <row r="76" spans="1:5" ht="15.75">
      <c r="A76" s="33" t="s">
        <v>25</v>
      </c>
      <c r="B76" s="71" t="s">
        <v>186</v>
      </c>
      <c r="C76" s="71">
        <v>244</v>
      </c>
      <c r="D76" s="72" t="s">
        <v>17</v>
      </c>
      <c r="E76" s="31">
        <f>55+33-68.9</f>
        <v>19.099999999999994</v>
      </c>
    </row>
    <row r="77" spans="1:5" ht="47.25">
      <c r="A77" s="33" t="s">
        <v>187</v>
      </c>
      <c r="B77" s="71" t="s">
        <v>188</v>
      </c>
      <c r="C77" s="71"/>
      <c r="D77" s="72"/>
      <c r="E77" s="31">
        <f>E78+E80</f>
        <v>129</v>
      </c>
    </row>
    <row r="78" spans="1:5" ht="15.75">
      <c r="A78" s="2" t="s">
        <v>189</v>
      </c>
      <c r="B78" s="71" t="s">
        <v>188</v>
      </c>
      <c r="C78" s="71">
        <v>111</v>
      </c>
      <c r="D78" s="72"/>
      <c r="E78" s="31">
        <f>E79</f>
        <v>127.4</v>
      </c>
    </row>
    <row r="79" spans="1:5" ht="15.75">
      <c r="A79" s="33" t="s">
        <v>25</v>
      </c>
      <c r="B79" s="71" t="s">
        <v>188</v>
      </c>
      <c r="C79" s="71">
        <v>111</v>
      </c>
      <c r="D79" s="72" t="s">
        <v>17</v>
      </c>
      <c r="E79" s="31">
        <f>150-22.6</f>
        <v>127.4</v>
      </c>
    </row>
    <row r="80" spans="1:5" ht="31.5">
      <c r="A80" s="29" t="s">
        <v>126</v>
      </c>
      <c r="B80" s="71" t="s">
        <v>188</v>
      </c>
      <c r="C80" s="71">
        <v>244</v>
      </c>
      <c r="D80" s="72"/>
      <c r="E80" s="31">
        <f>E81</f>
        <v>1.6000000000000014</v>
      </c>
    </row>
    <row r="81" spans="1:5" ht="15.75">
      <c r="A81" s="33" t="s">
        <v>25</v>
      </c>
      <c r="B81" s="71" t="s">
        <v>188</v>
      </c>
      <c r="C81" s="71">
        <v>244</v>
      </c>
      <c r="D81" s="72" t="s">
        <v>17</v>
      </c>
      <c r="E81" s="31">
        <f>40-18-20.4</f>
        <v>1.6000000000000014</v>
      </c>
    </row>
    <row r="82" spans="1:5" ht="31.5">
      <c r="A82" s="33" t="s">
        <v>190</v>
      </c>
      <c r="B82" s="71" t="s">
        <v>191</v>
      </c>
      <c r="C82" s="71"/>
      <c r="D82" s="72"/>
      <c r="E82" s="31">
        <f>E83+E85</f>
        <v>403.3</v>
      </c>
    </row>
    <row r="83" spans="1:5" ht="15.75">
      <c r="A83" s="2" t="s">
        <v>161</v>
      </c>
      <c r="B83" s="71" t="s">
        <v>191</v>
      </c>
      <c r="C83" s="71">
        <v>350</v>
      </c>
      <c r="D83" s="72"/>
      <c r="E83" s="31">
        <f>E84</f>
        <v>31</v>
      </c>
    </row>
    <row r="84" spans="1:5" ht="15.75">
      <c r="A84" s="33" t="s">
        <v>25</v>
      </c>
      <c r="B84" s="71" t="s">
        <v>191</v>
      </c>
      <c r="C84" s="71">
        <v>350</v>
      </c>
      <c r="D84" s="72" t="s">
        <v>17</v>
      </c>
      <c r="E84" s="31">
        <f>40-9</f>
        <v>31</v>
      </c>
    </row>
    <row r="85" spans="1:5" ht="31.5">
      <c r="A85" s="29" t="s">
        <v>126</v>
      </c>
      <c r="B85" s="71" t="s">
        <v>191</v>
      </c>
      <c r="C85" s="71">
        <v>244</v>
      </c>
      <c r="D85" s="72"/>
      <c r="E85" s="31">
        <f>E86</f>
        <v>372.3</v>
      </c>
    </row>
    <row r="86" spans="1:5" ht="15.75">
      <c r="A86" s="33" t="s">
        <v>25</v>
      </c>
      <c r="B86" s="71" t="s">
        <v>191</v>
      </c>
      <c r="C86" s="71">
        <v>244</v>
      </c>
      <c r="D86" s="72" t="s">
        <v>17</v>
      </c>
      <c r="E86" s="31">
        <f>780-15-392.7</f>
        <v>372.3</v>
      </c>
    </row>
    <row r="87" spans="1:5" ht="15.75">
      <c r="A87" s="33" t="s">
        <v>192</v>
      </c>
      <c r="B87" s="71" t="s">
        <v>193</v>
      </c>
      <c r="C87" s="71"/>
      <c r="D87" s="72"/>
      <c r="E87" s="31">
        <f>E88</f>
        <v>203.6</v>
      </c>
    </row>
    <row r="88" spans="1:5" ht="31.5">
      <c r="A88" s="29" t="s">
        <v>126</v>
      </c>
      <c r="B88" s="71" t="s">
        <v>193</v>
      </c>
      <c r="C88" s="71">
        <v>244</v>
      </c>
      <c r="D88" s="72"/>
      <c r="E88" s="31">
        <f>E89</f>
        <v>203.6</v>
      </c>
    </row>
    <row r="89" spans="1:5" ht="15.75">
      <c r="A89" s="33" t="s">
        <v>25</v>
      </c>
      <c r="B89" s="71" t="s">
        <v>193</v>
      </c>
      <c r="C89" s="71">
        <v>244</v>
      </c>
      <c r="D89" s="72" t="s">
        <v>17</v>
      </c>
      <c r="E89" s="31">
        <f>220-16.4</f>
        <v>203.6</v>
      </c>
    </row>
    <row r="90" spans="1:5" ht="15.75">
      <c r="A90" s="33" t="s">
        <v>194</v>
      </c>
      <c r="B90" s="71" t="s">
        <v>195</v>
      </c>
      <c r="C90" s="71"/>
      <c r="D90" s="72"/>
      <c r="E90" s="31">
        <f>E91</f>
        <v>390.7</v>
      </c>
    </row>
    <row r="91" spans="1:5" ht="31.5">
      <c r="A91" s="29" t="s">
        <v>126</v>
      </c>
      <c r="B91" s="71" t="s">
        <v>195</v>
      </c>
      <c r="C91" s="71">
        <v>244</v>
      </c>
      <c r="D91" s="72"/>
      <c r="E91" s="31">
        <f>E92</f>
        <v>390.7</v>
      </c>
    </row>
    <row r="92" spans="1:5" ht="15.75">
      <c r="A92" s="33" t="s">
        <v>25</v>
      </c>
      <c r="B92" s="71" t="s">
        <v>195</v>
      </c>
      <c r="C92" s="71">
        <v>244</v>
      </c>
      <c r="D92" s="72" t="s">
        <v>17</v>
      </c>
      <c r="E92" s="31">
        <f>485-94.3</f>
        <v>390.7</v>
      </c>
    </row>
    <row r="93" spans="1:5" ht="63">
      <c r="A93" s="56" t="s">
        <v>196</v>
      </c>
      <c r="B93" s="69" t="s">
        <v>197</v>
      </c>
      <c r="C93" s="69"/>
      <c r="D93" s="70"/>
      <c r="E93" s="57">
        <f>E94+E97+E100+E103+E106</f>
        <v>108.3</v>
      </c>
    </row>
    <row r="94" spans="1:5" ht="31.5">
      <c r="A94" s="33" t="s">
        <v>198</v>
      </c>
      <c r="B94" s="71" t="s">
        <v>199</v>
      </c>
      <c r="C94" s="71"/>
      <c r="D94" s="72"/>
      <c r="E94" s="31">
        <f>E95</f>
        <v>3.9</v>
      </c>
    </row>
    <row r="95" spans="1:5" ht="31.5">
      <c r="A95" s="29" t="s">
        <v>126</v>
      </c>
      <c r="B95" s="71" t="s">
        <v>199</v>
      </c>
      <c r="C95" s="71">
        <v>244</v>
      </c>
      <c r="D95" s="72"/>
      <c r="E95" s="31">
        <f>E96</f>
        <v>3.9</v>
      </c>
    </row>
    <row r="96" spans="1:5" ht="15.75">
      <c r="A96" s="33" t="s">
        <v>25</v>
      </c>
      <c r="B96" s="71" t="s">
        <v>199</v>
      </c>
      <c r="C96" s="71">
        <v>244</v>
      </c>
      <c r="D96" s="72" t="s">
        <v>17</v>
      </c>
      <c r="E96" s="31">
        <f>6-2.1</f>
        <v>3.9</v>
      </c>
    </row>
    <row r="97" spans="1:5" ht="15.75">
      <c r="A97" s="33" t="s">
        <v>200</v>
      </c>
      <c r="B97" s="71" t="s">
        <v>201</v>
      </c>
      <c r="C97" s="71"/>
      <c r="D97" s="72"/>
      <c r="E97" s="31">
        <f>E98</f>
        <v>7.5</v>
      </c>
    </row>
    <row r="98" spans="1:5" ht="31.5">
      <c r="A98" s="29" t="s">
        <v>126</v>
      </c>
      <c r="B98" s="71" t="s">
        <v>201</v>
      </c>
      <c r="C98" s="71">
        <v>244</v>
      </c>
      <c r="D98" s="72"/>
      <c r="E98" s="31">
        <f>E99</f>
        <v>7.5</v>
      </c>
    </row>
    <row r="99" spans="1:5" ht="15.75">
      <c r="A99" s="33" t="s">
        <v>25</v>
      </c>
      <c r="B99" s="71" t="s">
        <v>201</v>
      </c>
      <c r="C99" s="71">
        <v>244</v>
      </c>
      <c r="D99" s="72" t="s">
        <v>17</v>
      </c>
      <c r="E99" s="31">
        <f>19-11.5</f>
        <v>7.5</v>
      </c>
    </row>
    <row r="100" spans="1:5" ht="15.75">
      <c r="A100" s="33" t="s">
        <v>202</v>
      </c>
      <c r="B100" s="71" t="s">
        <v>203</v>
      </c>
      <c r="C100" s="71"/>
      <c r="D100" s="72"/>
      <c r="E100" s="31">
        <f>E101</f>
        <v>21.4</v>
      </c>
    </row>
    <row r="101" spans="1:5" ht="31.5">
      <c r="A101" s="29" t="s">
        <v>126</v>
      </c>
      <c r="B101" s="71" t="s">
        <v>203</v>
      </c>
      <c r="C101" s="71">
        <v>244</v>
      </c>
      <c r="D101" s="72"/>
      <c r="E101" s="31">
        <f>E102</f>
        <v>21.4</v>
      </c>
    </row>
    <row r="102" spans="1:5" ht="15.75">
      <c r="A102" s="33" t="s">
        <v>25</v>
      </c>
      <c r="B102" s="71" t="s">
        <v>203</v>
      </c>
      <c r="C102" s="71">
        <v>244</v>
      </c>
      <c r="D102" s="72" t="s">
        <v>17</v>
      </c>
      <c r="E102" s="31">
        <f>34-12.6</f>
        <v>21.4</v>
      </c>
    </row>
    <row r="103" spans="1:5" ht="31.5">
      <c r="A103" s="33" t="s">
        <v>204</v>
      </c>
      <c r="B103" s="71" t="s">
        <v>205</v>
      </c>
      <c r="C103" s="71"/>
      <c r="D103" s="72"/>
      <c r="E103" s="31">
        <f>E104</f>
        <v>18.5</v>
      </c>
    </row>
    <row r="104" spans="1:5" ht="31.5">
      <c r="A104" s="29" t="s">
        <v>126</v>
      </c>
      <c r="B104" s="71" t="s">
        <v>205</v>
      </c>
      <c r="C104" s="71">
        <v>244</v>
      </c>
      <c r="D104" s="72"/>
      <c r="E104" s="31">
        <f>E105</f>
        <v>18.5</v>
      </c>
    </row>
    <row r="105" spans="1:5" ht="15.75">
      <c r="A105" s="33" t="s">
        <v>25</v>
      </c>
      <c r="B105" s="71" t="s">
        <v>205</v>
      </c>
      <c r="C105" s="71">
        <v>244</v>
      </c>
      <c r="D105" s="72" t="s">
        <v>17</v>
      </c>
      <c r="E105" s="31">
        <f>18+0.5</f>
        <v>18.5</v>
      </c>
    </row>
    <row r="106" spans="1:5" ht="15.75">
      <c r="A106" s="33" t="s">
        <v>206</v>
      </c>
      <c r="B106" s="71" t="s">
        <v>207</v>
      </c>
      <c r="C106" s="71"/>
      <c r="D106" s="72"/>
      <c r="E106" s="31">
        <f>E107</f>
        <v>57</v>
      </c>
    </row>
    <row r="107" spans="1:5" ht="31.5">
      <c r="A107" s="29" t="s">
        <v>126</v>
      </c>
      <c r="B107" s="71" t="s">
        <v>207</v>
      </c>
      <c r="C107" s="71">
        <v>244</v>
      </c>
      <c r="D107" s="72"/>
      <c r="E107" s="31">
        <f>E108</f>
        <v>57</v>
      </c>
    </row>
    <row r="108" spans="1:5" ht="15.75">
      <c r="A108" s="33" t="s">
        <v>25</v>
      </c>
      <c r="B108" s="71" t="s">
        <v>207</v>
      </c>
      <c r="C108" s="71">
        <v>244</v>
      </c>
      <c r="D108" s="72" t="s">
        <v>17</v>
      </c>
      <c r="E108" s="31">
        <f>110-53</f>
        <v>57</v>
      </c>
    </row>
    <row r="109" spans="1:5" ht="63">
      <c r="A109" s="56" t="s">
        <v>208</v>
      </c>
      <c r="B109" s="69" t="s">
        <v>209</v>
      </c>
      <c r="C109" s="69"/>
      <c r="D109" s="70"/>
      <c r="E109" s="57">
        <f>E110+E113+E116</f>
        <v>24</v>
      </c>
    </row>
    <row r="110" spans="1:5" ht="31.5">
      <c r="A110" s="33" t="s">
        <v>210</v>
      </c>
      <c r="B110" s="71" t="s">
        <v>211</v>
      </c>
      <c r="C110" s="71"/>
      <c r="D110" s="72"/>
      <c r="E110" s="31">
        <f>E111</f>
        <v>9</v>
      </c>
    </row>
    <row r="111" spans="1:5" ht="31.5">
      <c r="A111" s="29" t="s">
        <v>126</v>
      </c>
      <c r="B111" s="71" t="s">
        <v>211</v>
      </c>
      <c r="C111" s="71">
        <v>244</v>
      </c>
      <c r="D111" s="72"/>
      <c r="E111" s="31">
        <f>E112</f>
        <v>9</v>
      </c>
    </row>
    <row r="112" spans="1:5" ht="15.75">
      <c r="A112" s="33" t="s">
        <v>25</v>
      </c>
      <c r="B112" s="71" t="s">
        <v>211</v>
      </c>
      <c r="C112" s="71">
        <v>244</v>
      </c>
      <c r="D112" s="72" t="s">
        <v>17</v>
      </c>
      <c r="E112" s="31">
        <f>32-23</f>
        <v>9</v>
      </c>
    </row>
    <row r="113" spans="1:5" ht="31.5">
      <c r="A113" s="33" t="s">
        <v>212</v>
      </c>
      <c r="B113" s="71" t="s">
        <v>213</v>
      </c>
      <c r="C113" s="71"/>
      <c r="D113" s="72"/>
      <c r="E113" s="31">
        <f>E114</f>
        <v>13.9</v>
      </c>
    </row>
    <row r="114" spans="1:5" ht="31.5">
      <c r="A114" s="29" t="s">
        <v>126</v>
      </c>
      <c r="B114" s="71" t="s">
        <v>213</v>
      </c>
      <c r="C114" s="71">
        <v>244</v>
      </c>
      <c r="D114" s="72"/>
      <c r="E114" s="31">
        <f>E115</f>
        <v>13.9</v>
      </c>
    </row>
    <row r="115" spans="1:5" ht="15.75">
      <c r="A115" s="33" t="s">
        <v>25</v>
      </c>
      <c r="B115" s="71" t="s">
        <v>213</v>
      </c>
      <c r="C115" s="71">
        <v>244</v>
      </c>
      <c r="D115" s="72" t="s">
        <v>17</v>
      </c>
      <c r="E115" s="31">
        <f>17-3.1</f>
        <v>13.9</v>
      </c>
    </row>
    <row r="116" spans="1:5" ht="31.5">
      <c r="A116" s="33" t="s">
        <v>214</v>
      </c>
      <c r="B116" s="71" t="s">
        <v>215</v>
      </c>
      <c r="C116" s="71"/>
      <c r="D116" s="72"/>
      <c r="E116" s="31">
        <f>E117</f>
        <v>1.0999999999999996</v>
      </c>
    </row>
    <row r="117" spans="1:5" ht="31.5">
      <c r="A117" s="29" t="s">
        <v>126</v>
      </c>
      <c r="B117" s="71" t="s">
        <v>215</v>
      </c>
      <c r="C117" s="71">
        <v>244</v>
      </c>
      <c r="D117" s="72"/>
      <c r="E117" s="31">
        <f>E118</f>
        <v>1.0999999999999996</v>
      </c>
    </row>
    <row r="118" spans="1:5" ht="15.75">
      <c r="A118" s="33" t="s">
        <v>25</v>
      </c>
      <c r="B118" s="71" t="s">
        <v>215</v>
      </c>
      <c r="C118" s="71">
        <v>244</v>
      </c>
      <c r="D118" s="72" t="s">
        <v>17</v>
      </c>
      <c r="E118" s="31">
        <f>15-13.9</f>
        <v>1.0999999999999996</v>
      </c>
    </row>
    <row r="119" spans="1:5" ht="63">
      <c r="A119" s="56" t="s">
        <v>216</v>
      </c>
      <c r="B119" s="69" t="s">
        <v>217</v>
      </c>
      <c r="C119" s="69"/>
      <c r="D119" s="70"/>
      <c r="E119" s="57">
        <f>E120+E123+E126+E129</f>
        <v>322</v>
      </c>
    </row>
    <row r="120" spans="1:5" ht="31.5">
      <c r="A120" s="33" t="s">
        <v>218</v>
      </c>
      <c r="B120" s="71" t="s">
        <v>219</v>
      </c>
      <c r="C120" s="71"/>
      <c r="D120" s="72"/>
      <c r="E120" s="31">
        <f>E121</f>
        <v>100</v>
      </c>
    </row>
    <row r="121" spans="1:5" ht="31.5">
      <c r="A121" s="29" t="s">
        <v>126</v>
      </c>
      <c r="B121" s="71" t="s">
        <v>219</v>
      </c>
      <c r="C121" s="71">
        <v>244</v>
      </c>
      <c r="D121" s="72"/>
      <c r="E121" s="31">
        <f>E122</f>
        <v>100</v>
      </c>
    </row>
    <row r="122" spans="1:5" ht="15.75">
      <c r="A122" s="29" t="s">
        <v>1</v>
      </c>
      <c r="B122" s="71" t="s">
        <v>219</v>
      </c>
      <c r="C122" s="71">
        <v>244</v>
      </c>
      <c r="D122" s="72" t="s">
        <v>27</v>
      </c>
      <c r="E122" s="31">
        <v>100</v>
      </c>
    </row>
    <row r="123" spans="1:5" ht="15.75">
      <c r="A123" s="33" t="s">
        <v>220</v>
      </c>
      <c r="B123" s="71" t="s">
        <v>221</v>
      </c>
      <c r="C123" s="71"/>
      <c r="D123" s="72"/>
      <c r="E123" s="31">
        <f>E124</f>
        <v>6</v>
      </c>
    </row>
    <row r="124" spans="1:5" ht="15.75">
      <c r="A124" s="2" t="s">
        <v>161</v>
      </c>
      <c r="B124" s="71" t="s">
        <v>221</v>
      </c>
      <c r="C124" s="71">
        <v>350</v>
      </c>
      <c r="D124" s="72"/>
      <c r="E124" s="31">
        <f>E125</f>
        <v>6</v>
      </c>
    </row>
    <row r="125" spans="1:5" ht="15.75">
      <c r="A125" s="29" t="s">
        <v>1</v>
      </c>
      <c r="B125" s="71" t="s">
        <v>221</v>
      </c>
      <c r="C125" s="71">
        <v>350</v>
      </c>
      <c r="D125" s="72" t="s">
        <v>27</v>
      </c>
      <c r="E125" s="31">
        <f>12-6</f>
        <v>6</v>
      </c>
    </row>
    <row r="126" spans="1:5" ht="15.75">
      <c r="A126" s="33" t="s">
        <v>222</v>
      </c>
      <c r="B126" s="71" t="s">
        <v>223</v>
      </c>
      <c r="C126" s="71"/>
      <c r="D126" s="72"/>
      <c r="E126" s="31">
        <f>E127</f>
        <v>216</v>
      </c>
    </row>
    <row r="127" spans="1:5" ht="31.5">
      <c r="A127" s="29" t="s">
        <v>126</v>
      </c>
      <c r="B127" s="71" t="s">
        <v>223</v>
      </c>
      <c r="C127" s="71">
        <v>244</v>
      </c>
      <c r="D127" s="72"/>
      <c r="E127" s="31">
        <f>E128</f>
        <v>216</v>
      </c>
    </row>
    <row r="128" spans="1:5" ht="15.75">
      <c r="A128" s="29" t="s">
        <v>1</v>
      </c>
      <c r="B128" s="71" t="s">
        <v>223</v>
      </c>
      <c r="C128" s="71">
        <v>244</v>
      </c>
      <c r="D128" s="72" t="s">
        <v>27</v>
      </c>
      <c r="E128" s="31">
        <f>666-450</f>
        <v>216</v>
      </c>
    </row>
    <row r="129" spans="1:5" ht="31.5">
      <c r="A129" s="33" t="s">
        <v>225</v>
      </c>
      <c r="B129" s="71" t="s">
        <v>226</v>
      </c>
      <c r="C129" s="71"/>
      <c r="D129" s="72"/>
      <c r="E129" s="31">
        <f>E130</f>
        <v>0</v>
      </c>
    </row>
    <row r="130" spans="1:5" ht="31.5">
      <c r="A130" s="29" t="s">
        <v>126</v>
      </c>
      <c r="B130" s="71" t="s">
        <v>226</v>
      </c>
      <c r="C130" s="71">
        <v>244</v>
      </c>
      <c r="D130" s="72"/>
      <c r="E130" s="31">
        <f>E131</f>
        <v>0</v>
      </c>
    </row>
    <row r="131" spans="1:5" ht="15.75">
      <c r="A131" s="29" t="s">
        <v>7</v>
      </c>
      <c r="B131" s="71" t="s">
        <v>226</v>
      </c>
      <c r="C131" s="71">
        <v>244</v>
      </c>
      <c r="D131" s="72" t="s">
        <v>321</v>
      </c>
      <c r="E131" s="31">
        <f>100-100</f>
        <v>0</v>
      </c>
    </row>
    <row r="132" spans="1:5" ht="29.25">
      <c r="A132" s="59" t="s">
        <v>227</v>
      </c>
      <c r="B132" s="76" t="s">
        <v>228</v>
      </c>
      <c r="C132" s="76"/>
      <c r="D132" s="68"/>
      <c r="E132" s="28">
        <f>E133+E154+E170</f>
        <v>25685.9</v>
      </c>
    </row>
    <row r="133" spans="1:5" ht="15.75">
      <c r="A133" s="42" t="s">
        <v>229</v>
      </c>
      <c r="B133" s="77" t="s">
        <v>230</v>
      </c>
      <c r="C133" s="77"/>
      <c r="D133" s="80"/>
      <c r="E133" s="57">
        <f>E134+E143+E146+E151</f>
        <v>25550.000000000004</v>
      </c>
    </row>
    <row r="134" spans="1:5" ht="30">
      <c r="A134" s="37" t="s">
        <v>232</v>
      </c>
      <c r="B134" s="71" t="s">
        <v>233</v>
      </c>
      <c r="C134" s="78"/>
      <c r="D134" s="72"/>
      <c r="E134" s="31">
        <f>E135+E137+E139+E141</f>
        <v>22625.600000000002</v>
      </c>
    </row>
    <row r="135" spans="1:5" ht="31.5">
      <c r="A135" s="29" t="s">
        <v>151</v>
      </c>
      <c r="B135" s="71" t="s">
        <v>233</v>
      </c>
      <c r="C135" s="50">
        <v>111</v>
      </c>
      <c r="D135" s="79"/>
      <c r="E135" s="31">
        <f>E136</f>
        <v>17872</v>
      </c>
    </row>
    <row r="136" spans="1:5" ht="15.75">
      <c r="A136" s="2" t="s">
        <v>6</v>
      </c>
      <c r="B136" s="71" t="s">
        <v>233</v>
      </c>
      <c r="C136" s="50">
        <v>111</v>
      </c>
      <c r="D136" s="79" t="s">
        <v>18</v>
      </c>
      <c r="E136" s="31">
        <f>16607.8+1264.2</f>
        <v>17872</v>
      </c>
    </row>
    <row r="137" spans="1:5" ht="15.75">
      <c r="A137" s="2" t="s">
        <v>152</v>
      </c>
      <c r="B137" s="71" t="s">
        <v>233</v>
      </c>
      <c r="C137" s="50">
        <v>112</v>
      </c>
      <c r="D137" s="79"/>
      <c r="E137" s="31">
        <f>E138</f>
        <v>99.2</v>
      </c>
    </row>
    <row r="138" spans="1:5" ht="15.75">
      <c r="A138" s="2" t="s">
        <v>6</v>
      </c>
      <c r="B138" s="71" t="s">
        <v>233</v>
      </c>
      <c r="C138" s="50">
        <v>112</v>
      </c>
      <c r="D138" s="79" t="s">
        <v>18</v>
      </c>
      <c r="E138" s="31">
        <f>20+110-30.8</f>
        <v>99.2</v>
      </c>
    </row>
    <row r="139" spans="1:5" ht="31.5">
      <c r="A139" s="29" t="s">
        <v>125</v>
      </c>
      <c r="B139" s="73" t="s">
        <v>233</v>
      </c>
      <c r="C139" s="50">
        <v>242</v>
      </c>
      <c r="D139" s="79"/>
      <c r="E139" s="35">
        <f>E140</f>
        <v>340.7</v>
      </c>
    </row>
    <row r="140" spans="1:5" ht="15.75">
      <c r="A140" s="9" t="s">
        <v>6</v>
      </c>
      <c r="B140" s="73" t="s">
        <v>233</v>
      </c>
      <c r="C140" s="50">
        <v>242</v>
      </c>
      <c r="D140" s="79" t="s">
        <v>18</v>
      </c>
      <c r="E140" s="35">
        <f>362.2-21.5</f>
        <v>340.7</v>
      </c>
    </row>
    <row r="141" spans="1:5" ht="31.5">
      <c r="A141" s="29" t="s">
        <v>126</v>
      </c>
      <c r="B141" s="73" t="s">
        <v>233</v>
      </c>
      <c r="C141" s="50">
        <v>244</v>
      </c>
      <c r="D141" s="79"/>
      <c r="E141" s="35">
        <f>E142</f>
        <v>4313.7</v>
      </c>
    </row>
    <row r="142" spans="1:5" ht="15.75">
      <c r="A142" s="9" t="s">
        <v>6</v>
      </c>
      <c r="B142" s="73" t="s">
        <v>233</v>
      </c>
      <c r="C142" s="50">
        <v>244</v>
      </c>
      <c r="D142" s="79" t="s">
        <v>18</v>
      </c>
      <c r="E142" s="35">
        <f>5797.1-1482.3-1.1</f>
        <v>4313.7</v>
      </c>
    </row>
    <row r="143" spans="1:5" ht="30">
      <c r="A143" s="43" t="s">
        <v>234</v>
      </c>
      <c r="B143" s="73" t="s">
        <v>235</v>
      </c>
      <c r="C143" s="132"/>
      <c r="D143" s="74"/>
      <c r="E143" s="35">
        <f>E144</f>
        <v>955</v>
      </c>
    </row>
    <row r="144" spans="1:5" ht="31.5">
      <c r="A144" s="29" t="s">
        <v>126</v>
      </c>
      <c r="B144" s="73" t="s">
        <v>235</v>
      </c>
      <c r="C144" s="132">
        <v>244</v>
      </c>
      <c r="D144" s="74"/>
      <c r="E144" s="35">
        <f>E145</f>
        <v>955</v>
      </c>
    </row>
    <row r="145" spans="1:5" ht="15.75">
      <c r="A145" s="9" t="s">
        <v>6</v>
      </c>
      <c r="B145" s="73" t="s">
        <v>235</v>
      </c>
      <c r="C145" s="50">
        <v>244</v>
      </c>
      <c r="D145" s="79" t="s">
        <v>18</v>
      </c>
      <c r="E145" s="35">
        <f>953.9+1.1</f>
        <v>955</v>
      </c>
    </row>
    <row r="146" spans="1:5" ht="30">
      <c r="A146" s="43" t="s">
        <v>236</v>
      </c>
      <c r="B146" s="73" t="s">
        <v>237</v>
      </c>
      <c r="C146" s="132"/>
      <c r="D146" s="74"/>
      <c r="E146" s="35">
        <f>E147+E149</f>
        <v>24.900000000000002</v>
      </c>
    </row>
    <row r="147" spans="1:5" ht="31.5">
      <c r="A147" s="29" t="s">
        <v>125</v>
      </c>
      <c r="B147" s="73" t="s">
        <v>237</v>
      </c>
      <c r="C147" s="132">
        <v>242</v>
      </c>
      <c r="D147" s="74"/>
      <c r="E147" s="35">
        <f>E148</f>
        <v>24.900000000000002</v>
      </c>
    </row>
    <row r="148" spans="1:5" ht="15.75">
      <c r="A148" s="9" t="s">
        <v>6</v>
      </c>
      <c r="B148" s="73" t="s">
        <v>237</v>
      </c>
      <c r="C148" s="50">
        <v>242</v>
      </c>
      <c r="D148" s="79" t="s">
        <v>18</v>
      </c>
      <c r="E148" s="35">
        <f>56.7-31.8</f>
        <v>24.900000000000002</v>
      </c>
    </row>
    <row r="149" spans="1:5" ht="31.5">
      <c r="A149" s="29" t="s">
        <v>126</v>
      </c>
      <c r="B149" s="73" t="s">
        <v>237</v>
      </c>
      <c r="C149" s="132">
        <v>244</v>
      </c>
      <c r="D149" s="74"/>
      <c r="E149" s="35">
        <f>E150</f>
        <v>0</v>
      </c>
    </row>
    <row r="150" spans="1:5" ht="15.75">
      <c r="A150" s="9" t="s">
        <v>6</v>
      </c>
      <c r="B150" s="73" t="s">
        <v>237</v>
      </c>
      <c r="C150" s="50">
        <v>244</v>
      </c>
      <c r="D150" s="79" t="s">
        <v>18</v>
      </c>
      <c r="E150" s="35">
        <f>120-120</f>
        <v>0</v>
      </c>
    </row>
    <row r="151" spans="1:5" ht="30">
      <c r="A151" s="43" t="s">
        <v>238</v>
      </c>
      <c r="B151" s="73" t="s">
        <v>239</v>
      </c>
      <c r="C151" s="132"/>
      <c r="D151" s="74"/>
      <c r="E151" s="35">
        <f>E152</f>
        <v>1944.5</v>
      </c>
    </row>
    <row r="152" spans="1:5" ht="31.5">
      <c r="A152" s="9" t="s">
        <v>143</v>
      </c>
      <c r="B152" s="73" t="s">
        <v>239</v>
      </c>
      <c r="C152" s="132">
        <v>243</v>
      </c>
      <c r="D152" s="74"/>
      <c r="E152" s="35">
        <f>E153</f>
        <v>1944.5</v>
      </c>
    </row>
    <row r="153" spans="1:5" ht="15.75">
      <c r="A153" s="9" t="s">
        <v>6</v>
      </c>
      <c r="B153" s="73" t="s">
        <v>239</v>
      </c>
      <c r="C153" s="50">
        <v>243</v>
      </c>
      <c r="D153" s="79" t="s">
        <v>18</v>
      </c>
      <c r="E153" s="35">
        <f>972.3+972.2</f>
        <v>1944.5</v>
      </c>
    </row>
    <row r="154" spans="1:5" ht="47.25">
      <c r="A154" s="56" t="s">
        <v>240</v>
      </c>
      <c r="B154" s="69" t="s">
        <v>241</v>
      </c>
      <c r="C154" s="69"/>
      <c r="D154" s="70"/>
      <c r="E154" s="57">
        <f>E155+E162+E165</f>
        <v>63.8</v>
      </c>
    </row>
    <row r="155" spans="1:5" ht="15.75">
      <c r="A155" s="33" t="s">
        <v>242</v>
      </c>
      <c r="B155" s="71" t="s">
        <v>243</v>
      </c>
      <c r="C155" s="71"/>
      <c r="D155" s="72"/>
      <c r="E155" s="31">
        <f>E156+E158+E160</f>
        <v>16.399999999999995</v>
      </c>
    </row>
    <row r="156" spans="1:5" ht="15.75">
      <c r="A156" s="2" t="s">
        <v>152</v>
      </c>
      <c r="B156" s="71" t="s">
        <v>243</v>
      </c>
      <c r="C156" s="71">
        <v>112</v>
      </c>
      <c r="D156" s="72"/>
      <c r="E156" s="31">
        <f>E157</f>
        <v>0.20000000000000018</v>
      </c>
    </row>
    <row r="157" spans="1:5" ht="15.75">
      <c r="A157" s="2" t="s">
        <v>6</v>
      </c>
      <c r="B157" s="71" t="s">
        <v>243</v>
      </c>
      <c r="C157" s="71">
        <v>112</v>
      </c>
      <c r="D157" s="79" t="s">
        <v>18</v>
      </c>
      <c r="E157" s="31">
        <f>4-3.8</f>
        <v>0.20000000000000018</v>
      </c>
    </row>
    <row r="158" spans="1:5" ht="31.5">
      <c r="A158" s="29" t="s">
        <v>125</v>
      </c>
      <c r="B158" s="71" t="s">
        <v>243</v>
      </c>
      <c r="C158" s="71">
        <v>242</v>
      </c>
      <c r="D158" s="72"/>
      <c r="E158" s="31">
        <f>E159</f>
        <v>16.199999999999996</v>
      </c>
    </row>
    <row r="159" spans="1:5" ht="15.75">
      <c r="A159" s="2" t="s">
        <v>6</v>
      </c>
      <c r="B159" s="71" t="s">
        <v>243</v>
      </c>
      <c r="C159" s="71">
        <v>242</v>
      </c>
      <c r="D159" s="79" t="s">
        <v>18</v>
      </c>
      <c r="E159" s="31">
        <f>51.8-35.6</f>
        <v>16.199999999999996</v>
      </c>
    </row>
    <row r="160" spans="1:5" ht="31.5">
      <c r="A160" s="29" t="s">
        <v>126</v>
      </c>
      <c r="B160" s="71" t="s">
        <v>243</v>
      </c>
      <c r="C160" s="78">
        <v>244</v>
      </c>
      <c r="D160" s="72"/>
      <c r="E160" s="31">
        <f>E161</f>
        <v>0</v>
      </c>
    </row>
    <row r="161" spans="1:5" ht="15.75">
      <c r="A161" s="2" t="s">
        <v>6</v>
      </c>
      <c r="B161" s="71" t="s">
        <v>243</v>
      </c>
      <c r="C161" s="50">
        <v>244</v>
      </c>
      <c r="D161" s="79" t="s">
        <v>18</v>
      </c>
      <c r="E161" s="31">
        <f>19.8-19.8</f>
        <v>0</v>
      </c>
    </row>
    <row r="162" spans="1:5" ht="15.75">
      <c r="A162" s="33" t="s">
        <v>244</v>
      </c>
      <c r="B162" s="71" t="s">
        <v>245</v>
      </c>
      <c r="C162" s="71"/>
      <c r="D162" s="72"/>
      <c r="E162" s="31">
        <f>E163</f>
        <v>38</v>
      </c>
    </row>
    <row r="163" spans="1:5" ht="31.5">
      <c r="A163" s="29" t="s">
        <v>126</v>
      </c>
      <c r="B163" s="71" t="s">
        <v>245</v>
      </c>
      <c r="C163" s="78">
        <v>244</v>
      </c>
      <c r="D163" s="72"/>
      <c r="E163" s="31">
        <f>E164</f>
        <v>38</v>
      </c>
    </row>
    <row r="164" spans="1:5" ht="15.75">
      <c r="A164" s="2" t="s">
        <v>6</v>
      </c>
      <c r="B164" s="71" t="s">
        <v>245</v>
      </c>
      <c r="C164" s="50">
        <v>244</v>
      </c>
      <c r="D164" s="79" t="s">
        <v>18</v>
      </c>
      <c r="E164" s="31">
        <f>72-34</f>
        <v>38</v>
      </c>
    </row>
    <row r="165" spans="1:5" ht="15.75">
      <c r="A165" s="27" t="s">
        <v>153</v>
      </c>
      <c r="B165" s="71" t="s">
        <v>246</v>
      </c>
      <c r="C165" s="71"/>
      <c r="D165" s="72"/>
      <c r="E165" s="31">
        <f>E166+E168</f>
        <v>9.400000000000006</v>
      </c>
    </row>
    <row r="166" spans="1:5" ht="31.5">
      <c r="A166" s="29" t="s">
        <v>125</v>
      </c>
      <c r="B166" s="71" t="s">
        <v>246</v>
      </c>
      <c r="C166" s="71">
        <v>242</v>
      </c>
      <c r="D166" s="72"/>
      <c r="E166" s="31">
        <f>E167</f>
        <v>7</v>
      </c>
    </row>
    <row r="167" spans="1:5" ht="15.75">
      <c r="A167" s="2" t="s">
        <v>6</v>
      </c>
      <c r="B167" s="71" t="s">
        <v>246</v>
      </c>
      <c r="C167" s="71">
        <v>242</v>
      </c>
      <c r="D167" s="79" t="s">
        <v>18</v>
      </c>
      <c r="E167" s="31">
        <f>21.3-14.3</f>
        <v>7</v>
      </c>
    </row>
    <row r="168" spans="1:5" ht="31.5">
      <c r="A168" s="29" t="s">
        <v>126</v>
      </c>
      <c r="B168" s="71" t="s">
        <v>246</v>
      </c>
      <c r="C168" s="78">
        <v>244</v>
      </c>
      <c r="D168" s="72"/>
      <c r="E168" s="31">
        <f>E169</f>
        <v>2.4000000000000057</v>
      </c>
    </row>
    <row r="169" spans="1:5" ht="15.75">
      <c r="A169" s="2" t="s">
        <v>6</v>
      </c>
      <c r="B169" s="71" t="s">
        <v>246</v>
      </c>
      <c r="C169" s="50">
        <v>244</v>
      </c>
      <c r="D169" s="79" t="s">
        <v>18</v>
      </c>
      <c r="E169" s="31">
        <f>66.2-63.8</f>
        <v>2.4000000000000057</v>
      </c>
    </row>
    <row r="170" spans="1:5" ht="47.25">
      <c r="A170" s="56" t="s">
        <v>247</v>
      </c>
      <c r="B170" s="69" t="s">
        <v>248</v>
      </c>
      <c r="C170" s="69"/>
      <c r="D170" s="70"/>
      <c r="E170" s="57">
        <f>E171+E178+E181</f>
        <v>72.10000000000001</v>
      </c>
    </row>
    <row r="171" spans="1:5" ht="15.75">
      <c r="A171" s="27" t="s">
        <v>249</v>
      </c>
      <c r="B171" s="71" t="s">
        <v>250</v>
      </c>
      <c r="C171" s="71"/>
      <c r="D171" s="72"/>
      <c r="E171" s="31">
        <f>E172+E174+E176</f>
        <v>50.7</v>
      </c>
    </row>
    <row r="172" spans="1:5" ht="15.75">
      <c r="A172" s="2" t="s">
        <v>152</v>
      </c>
      <c r="B172" s="71" t="s">
        <v>250</v>
      </c>
      <c r="C172" s="71">
        <v>112</v>
      </c>
      <c r="D172" s="72"/>
      <c r="E172" s="31">
        <f>E173</f>
        <v>4.7</v>
      </c>
    </row>
    <row r="173" spans="1:5" ht="15.75">
      <c r="A173" s="2" t="s">
        <v>6</v>
      </c>
      <c r="B173" s="71" t="s">
        <v>250</v>
      </c>
      <c r="C173" s="71">
        <v>112</v>
      </c>
      <c r="D173" s="72" t="s">
        <v>18</v>
      </c>
      <c r="E173" s="31">
        <f>10-5.3</f>
        <v>4.7</v>
      </c>
    </row>
    <row r="174" spans="1:5" ht="31.5">
      <c r="A174" s="29" t="s">
        <v>125</v>
      </c>
      <c r="B174" s="71" t="s">
        <v>250</v>
      </c>
      <c r="C174" s="71">
        <v>242</v>
      </c>
      <c r="D174" s="72"/>
      <c r="E174" s="31">
        <f>E175</f>
        <v>15</v>
      </c>
    </row>
    <row r="175" spans="1:5" ht="15.75">
      <c r="A175" s="2" t="s">
        <v>6</v>
      </c>
      <c r="B175" s="71" t="s">
        <v>250</v>
      </c>
      <c r="C175" s="71">
        <v>242</v>
      </c>
      <c r="D175" s="72" t="s">
        <v>18</v>
      </c>
      <c r="E175" s="31">
        <v>15</v>
      </c>
    </row>
    <row r="176" spans="1:5" ht="31.5">
      <c r="A176" s="29" t="s">
        <v>126</v>
      </c>
      <c r="B176" s="71" t="s">
        <v>250</v>
      </c>
      <c r="C176" s="71">
        <v>244</v>
      </c>
      <c r="D176" s="72"/>
      <c r="E176" s="31">
        <f>E177</f>
        <v>31</v>
      </c>
    </row>
    <row r="177" spans="1:5" ht="15.75">
      <c r="A177" s="27" t="s">
        <v>6</v>
      </c>
      <c r="B177" s="71" t="s">
        <v>250</v>
      </c>
      <c r="C177" s="71">
        <v>244</v>
      </c>
      <c r="D177" s="72" t="s">
        <v>18</v>
      </c>
      <c r="E177" s="31">
        <f>66-35</f>
        <v>31</v>
      </c>
    </row>
    <row r="178" spans="1:5" ht="15.75">
      <c r="A178" s="27" t="s">
        <v>251</v>
      </c>
      <c r="B178" s="71" t="s">
        <v>252</v>
      </c>
      <c r="C178" s="71"/>
      <c r="D178" s="72"/>
      <c r="E178" s="31">
        <f>E179</f>
        <v>0</v>
      </c>
    </row>
    <row r="179" spans="1:5" ht="31.5">
      <c r="A179" s="29" t="s">
        <v>126</v>
      </c>
      <c r="B179" s="71" t="s">
        <v>252</v>
      </c>
      <c r="C179" s="71">
        <v>244</v>
      </c>
      <c r="D179" s="72"/>
      <c r="E179" s="31">
        <f>E180</f>
        <v>0</v>
      </c>
    </row>
    <row r="180" spans="1:5" ht="15.75">
      <c r="A180" s="27" t="s">
        <v>6</v>
      </c>
      <c r="B180" s="71" t="s">
        <v>252</v>
      </c>
      <c r="C180" s="71">
        <v>244</v>
      </c>
      <c r="D180" s="72" t="s">
        <v>18</v>
      </c>
      <c r="E180" s="31">
        <f>20-20</f>
        <v>0</v>
      </c>
    </row>
    <row r="181" spans="1:5" ht="31.5">
      <c r="A181" s="33" t="s">
        <v>236</v>
      </c>
      <c r="B181" s="71" t="s">
        <v>253</v>
      </c>
      <c r="C181" s="71"/>
      <c r="D181" s="72"/>
      <c r="E181" s="31">
        <f>E182+E184</f>
        <v>21.400000000000002</v>
      </c>
    </row>
    <row r="182" spans="1:5" ht="31.5">
      <c r="A182" s="29" t="s">
        <v>125</v>
      </c>
      <c r="B182" s="71" t="s">
        <v>253</v>
      </c>
      <c r="C182" s="71">
        <v>242</v>
      </c>
      <c r="D182" s="72"/>
      <c r="E182" s="31">
        <f>E183</f>
        <v>14.999999999999996</v>
      </c>
    </row>
    <row r="183" spans="1:5" ht="15.75">
      <c r="A183" s="2" t="s">
        <v>6</v>
      </c>
      <c r="B183" s="71" t="s">
        <v>253</v>
      </c>
      <c r="C183" s="71">
        <v>242</v>
      </c>
      <c r="D183" s="72" t="s">
        <v>18</v>
      </c>
      <c r="E183" s="31">
        <f>34.8-19.8</f>
        <v>14.999999999999996</v>
      </c>
    </row>
    <row r="184" spans="1:5" ht="31.5">
      <c r="A184" s="29" t="s">
        <v>126</v>
      </c>
      <c r="B184" s="71" t="s">
        <v>253</v>
      </c>
      <c r="C184" s="71">
        <v>244</v>
      </c>
      <c r="D184" s="72"/>
      <c r="E184" s="31">
        <f>E185</f>
        <v>6.400000000000006</v>
      </c>
    </row>
    <row r="185" spans="1:5" ht="15.75">
      <c r="A185" s="27" t="s">
        <v>6</v>
      </c>
      <c r="B185" s="71" t="s">
        <v>253</v>
      </c>
      <c r="C185" s="71">
        <v>244</v>
      </c>
      <c r="D185" s="72" t="s">
        <v>18</v>
      </c>
      <c r="E185" s="31">
        <f>186-179.6</f>
        <v>6.400000000000006</v>
      </c>
    </row>
    <row r="186" spans="1:5" ht="63">
      <c r="A186" s="60" t="s">
        <v>254</v>
      </c>
      <c r="B186" s="67" t="s">
        <v>255</v>
      </c>
      <c r="C186" s="67"/>
      <c r="D186" s="68"/>
      <c r="E186" s="28">
        <f>E187+E192+E195+E198</f>
        <v>760.95</v>
      </c>
    </row>
    <row r="187" spans="1:5" ht="15.75">
      <c r="A187" s="44" t="s">
        <v>257</v>
      </c>
      <c r="B187" s="71" t="s">
        <v>258</v>
      </c>
      <c r="C187" s="71"/>
      <c r="D187" s="72"/>
      <c r="E187" s="31">
        <f>E188+E190</f>
        <v>540.95</v>
      </c>
    </row>
    <row r="188" spans="1:5" ht="31.5">
      <c r="A188" s="29" t="s">
        <v>126</v>
      </c>
      <c r="B188" s="71" t="s">
        <v>258</v>
      </c>
      <c r="C188" s="71">
        <v>244</v>
      </c>
      <c r="D188" s="72"/>
      <c r="E188" s="31">
        <f>E189</f>
        <v>540.95</v>
      </c>
    </row>
    <row r="189" spans="1:5" ht="31.5">
      <c r="A189" s="45" t="s">
        <v>23</v>
      </c>
      <c r="B189" s="71" t="s">
        <v>258</v>
      </c>
      <c r="C189" s="71">
        <v>244</v>
      </c>
      <c r="D189" s="72" t="s">
        <v>11</v>
      </c>
      <c r="E189" s="31">
        <f>126.25-19.3+334+100</f>
        <v>540.95</v>
      </c>
    </row>
    <row r="190" spans="1:5" ht="31.5">
      <c r="A190" s="29" t="s">
        <v>126</v>
      </c>
      <c r="B190" s="71" t="s">
        <v>258</v>
      </c>
      <c r="C190" s="71">
        <v>244</v>
      </c>
      <c r="D190" s="72"/>
      <c r="E190" s="31">
        <f>E191</f>
        <v>0</v>
      </c>
    </row>
    <row r="191" spans="1:5" ht="15.75">
      <c r="A191" s="29" t="s">
        <v>1</v>
      </c>
      <c r="B191" s="71" t="s">
        <v>258</v>
      </c>
      <c r="C191" s="71">
        <v>244</v>
      </c>
      <c r="D191" s="72" t="s">
        <v>27</v>
      </c>
      <c r="E191" s="31">
        <f>200-200</f>
        <v>0</v>
      </c>
    </row>
    <row r="192" spans="1:5" ht="15.75">
      <c r="A192" s="44" t="s">
        <v>259</v>
      </c>
      <c r="B192" s="71" t="s">
        <v>260</v>
      </c>
      <c r="C192" s="71"/>
      <c r="D192" s="72"/>
      <c r="E192" s="31">
        <f>E193</f>
        <v>15</v>
      </c>
    </row>
    <row r="193" spans="1:5" ht="31.5">
      <c r="A193" s="29" t="s">
        <v>126</v>
      </c>
      <c r="B193" s="71" t="s">
        <v>260</v>
      </c>
      <c r="C193" s="71">
        <v>244</v>
      </c>
      <c r="D193" s="72"/>
      <c r="E193" s="31">
        <f>E194</f>
        <v>15</v>
      </c>
    </row>
    <row r="194" spans="1:5" ht="31.5">
      <c r="A194" s="45" t="s">
        <v>23</v>
      </c>
      <c r="B194" s="71" t="s">
        <v>260</v>
      </c>
      <c r="C194" s="71">
        <v>244</v>
      </c>
      <c r="D194" s="72" t="s">
        <v>11</v>
      </c>
      <c r="E194" s="31">
        <f>150-100-35</f>
        <v>15</v>
      </c>
    </row>
    <row r="195" spans="1:5" ht="15.75">
      <c r="A195" s="44" t="s">
        <v>261</v>
      </c>
      <c r="B195" s="71" t="s">
        <v>262</v>
      </c>
      <c r="C195" s="71"/>
      <c r="D195" s="72"/>
      <c r="E195" s="31">
        <f>E196</f>
        <v>30</v>
      </c>
    </row>
    <row r="196" spans="1:5" ht="31.5">
      <c r="A196" s="29" t="s">
        <v>126</v>
      </c>
      <c r="B196" s="71" t="s">
        <v>262</v>
      </c>
      <c r="C196" s="71">
        <v>244</v>
      </c>
      <c r="D196" s="72"/>
      <c r="E196" s="31">
        <f>E197</f>
        <v>30</v>
      </c>
    </row>
    <row r="197" spans="1:5" ht="31.5">
      <c r="A197" s="45" t="s">
        <v>23</v>
      </c>
      <c r="B197" s="71" t="s">
        <v>262</v>
      </c>
      <c r="C197" s="71">
        <v>244</v>
      </c>
      <c r="D197" s="72" t="s">
        <v>11</v>
      </c>
      <c r="E197" s="31">
        <f>529-400-99</f>
        <v>30</v>
      </c>
    </row>
    <row r="198" spans="1:5" ht="15.75">
      <c r="A198" s="44" t="s">
        <v>263</v>
      </c>
      <c r="B198" s="71" t="s">
        <v>264</v>
      </c>
      <c r="C198" s="71"/>
      <c r="D198" s="72"/>
      <c r="E198" s="31">
        <f>E199</f>
        <v>175</v>
      </c>
    </row>
    <row r="199" spans="1:5" ht="31.5">
      <c r="A199" s="29" t="s">
        <v>126</v>
      </c>
      <c r="B199" s="71" t="s">
        <v>264</v>
      </c>
      <c r="C199" s="71">
        <v>244</v>
      </c>
      <c r="D199" s="72"/>
      <c r="E199" s="31">
        <f>E200</f>
        <v>175</v>
      </c>
    </row>
    <row r="200" spans="1:5" ht="31.5">
      <c r="A200" s="45" t="s">
        <v>23</v>
      </c>
      <c r="B200" s="71" t="s">
        <v>264</v>
      </c>
      <c r="C200" s="71">
        <v>244</v>
      </c>
      <c r="D200" s="72" t="s">
        <v>11</v>
      </c>
      <c r="E200" s="31">
        <f>190-15</f>
        <v>175</v>
      </c>
    </row>
    <row r="201" spans="1:5" ht="63">
      <c r="A201" s="22" t="s">
        <v>265</v>
      </c>
      <c r="B201" s="67" t="s">
        <v>266</v>
      </c>
      <c r="C201" s="71"/>
      <c r="D201" s="72"/>
      <c r="E201" s="28">
        <f>E202+E205+E213+E210</f>
        <v>15430.1</v>
      </c>
    </row>
    <row r="202" spans="1:5" ht="15.75">
      <c r="A202" s="27" t="s">
        <v>267</v>
      </c>
      <c r="B202" s="71" t="s">
        <v>268</v>
      </c>
      <c r="C202" s="71"/>
      <c r="D202" s="72"/>
      <c r="E202" s="31">
        <f>E203</f>
        <v>780.5</v>
      </c>
    </row>
    <row r="203" spans="1:5" ht="31.5">
      <c r="A203" s="29" t="s">
        <v>126</v>
      </c>
      <c r="B203" s="71" t="s">
        <v>268</v>
      </c>
      <c r="C203" s="71">
        <v>244</v>
      </c>
      <c r="D203" s="72"/>
      <c r="E203" s="31">
        <f>E204</f>
        <v>780.5</v>
      </c>
    </row>
    <row r="204" spans="1:5" ht="15.75">
      <c r="A204" s="29" t="s">
        <v>5</v>
      </c>
      <c r="B204" s="71" t="s">
        <v>268</v>
      </c>
      <c r="C204" s="73">
        <v>244</v>
      </c>
      <c r="D204" s="72" t="s">
        <v>16</v>
      </c>
      <c r="E204" s="31">
        <f>1670-300-200-389.5</f>
        <v>780.5</v>
      </c>
    </row>
    <row r="205" spans="1:5" ht="15.75">
      <c r="A205" s="27" t="s">
        <v>269</v>
      </c>
      <c r="B205" s="71" t="s">
        <v>270</v>
      </c>
      <c r="C205" s="71"/>
      <c r="D205" s="72"/>
      <c r="E205" s="31">
        <f>E208+E206</f>
        <v>5754.800000000001</v>
      </c>
    </row>
    <row r="206" spans="1:5" ht="31.5">
      <c r="A206" s="2" t="s">
        <v>143</v>
      </c>
      <c r="B206" s="71" t="s">
        <v>270</v>
      </c>
      <c r="C206" s="71">
        <v>243</v>
      </c>
      <c r="D206" s="72"/>
      <c r="E206" s="31">
        <f>E207</f>
        <v>2048.8</v>
      </c>
    </row>
    <row r="207" spans="1:5" ht="15.75">
      <c r="A207" s="2" t="s">
        <v>62</v>
      </c>
      <c r="B207" s="71" t="s">
        <v>270</v>
      </c>
      <c r="C207" s="71">
        <v>243</v>
      </c>
      <c r="D207" s="72" t="s">
        <v>63</v>
      </c>
      <c r="E207" s="31">
        <f>2000+48.8</f>
        <v>2048.8</v>
      </c>
    </row>
    <row r="208" spans="1:5" ht="31.5">
      <c r="A208" s="29" t="s">
        <v>126</v>
      </c>
      <c r="B208" s="71" t="s">
        <v>270</v>
      </c>
      <c r="C208" s="71">
        <v>244</v>
      </c>
      <c r="D208" s="72"/>
      <c r="E208" s="31">
        <f>E209</f>
        <v>3706.0000000000005</v>
      </c>
    </row>
    <row r="209" spans="1:5" ht="15.75">
      <c r="A209" s="2" t="s">
        <v>62</v>
      </c>
      <c r="B209" s="71" t="s">
        <v>270</v>
      </c>
      <c r="C209" s="71">
        <v>244</v>
      </c>
      <c r="D209" s="72" t="s">
        <v>63</v>
      </c>
      <c r="E209" s="31">
        <f>7649.3-1430.3+700-2274.4-1097.6+159</f>
        <v>3706.0000000000005</v>
      </c>
    </row>
    <row r="210" spans="1:5" ht="47.25">
      <c r="A210" s="2" t="s">
        <v>418</v>
      </c>
      <c r="B210" s="71" t="s">
        <v>417</v>
      </c>
      <c r="C210" s="71"/>
      <c r="D210" s="72"/>
      <c r="E210" s="31">
        <f>E211</f>
        <v>332.9</v>
      </c>
    </row>
    <row r="211" spans="1:5" ht="31.5">
      <c r="A211" s="29" t="s">
        <v>126</v>
      </c>
      <c r="B211" s="71" t="s">
        <v>417</v>
      </c>
      <c r="C211" s="71">
        <v>244</v>
      </c>
      <c r="D211" s="72"/>
      <c r="E211" s="31">
        <f>E212</f>
        <v>332.9</v>
      </c>
    </row>
    <row r="212" spans="1:5" ht="15.75">
      <c r="A212" s="2" t="s">
        <v>62</v>
      </c>
      <c r="B212" s="71" t="s">
        <v>417</v>
      </c>
      <c r="C212" s="71">
        <v>244</v>
      </c>
      <c r="D212" s="72" t="s">
        <v>63</v>
      </c>
      <c r="E212" s="31">
        <v>332.9</v>
      </c>
    </row>
    <row r="213" spans="1:5" ht="15.75">
      <c r="A213" s="27" t="s">
        <v>271</v>
      </c>
      <c r="B213" s="71" t="s">
        <v>272</v>
      </c>
      <c r="C213" s="71" t="s">
        <v>273</v>
      </c>
      <c r="D213" s="72"/>
      <c r="E213" s="31">
        <f>E214+E216</f>
        <v>8561.9</v>
      </c>
    </row>
    <row r="214" spans="1:5" ht="31.5">
      <c r="A214" s="2" t="s">
        <v>143</v>
      </c>
      <c r="B214" s="71" t="s">
        <v>272</v>
      </c>
      <c r="C214" s="71">
        <v>243</v>
      </c>
      <c r="D214" s="72"/>
      <c r="E214" s="31">
        <f>E215</f>
        <v>3091</v>
      </c>
    </row>
    <row r="215" spans="1:5" ht="15.75">
      <c r="A215" s="29" t="s">
        <v>5</v>
      </c>
      <c r="B215" s="71" t="s">
        <v>272</v>
      </c>
      <c r="C215" s="71">
        <v>243</v>
      </c>
      <c r="D215" s="72" t="s">
        <v>16</v>
      </c>
      <c r="E215" s="31">
        <f>17992.8-11540+9540-12901.8</f>
        <v>3091</v>
      </c>
    </row>
    <row r="216" spans="1:5" ht="31.5">
      <c r="A216" s="29" t="s">
        <v>126</v>
      </c>
      <c r="B216" s="71" t="s">
        <v>272</v>
      </c>
      <c r="C216" s="71">
        <v>244</v>
      </c>
      <c r="D216" s="72"/>
      <c r="E216" s="31">
        <f>E217</f>
        <v>5470.9</v>
      </c>
    </row>
    <row r="217" spans="1:5" ht="15.75">
      <c r="A217" s="29" t="s">
        <v>5</v>
      </c>
      <c r="B217" s="71" t="s">
        <v>272</v>
      </c>
      <c r="C217" s="71">
        <v>244</v>
      </c>
      <c r="D217" s="72" t="s">
        <v>16</v>
      </c>
      <c r="E217" s="31">
        <f>7923.3-1285.9-1166.5</f>
        <v>5470.9</v>
      </c>
    </row>
    <row r="218" spans="1:5" ht="63">
      <c r="A218" s="22" t="s">
        <v>274</v>
      </c>
      <c r="B218" s="67" t="s">
        <v>275</v>
      </c>
      <c r="C218" s="67"/>
      <c r="D218" s="68"/>
      <c r="E218" s="28">
        <f>E219</f>
        <v>0</v>
      </c>
    </row>
    <row r="219" spans="1:5" ht="31.5">
      <c r="A219" s="33" t="s">
        <v>276</v>
      </c>
      <c r="B219" s="71" t="s">
        <v>277</v>
      </c>
      <c r="C219" s="71"/>
      <c r="D219" s="72"/>
      <c r="E219" s="31">
        <f>E220</f>
        <v>0</v>
      </c>
    </row>
    <row r="220" spans="1:5" ht="15.75">
      <c r="A220" s="2" t="s">
        <v>177</v>
      </c>
      <c r="B220" s="71" t="s">
        <v>277</v>
      </c>
      <c r="C220" s="71">
        <v>852</v>
      </c>
      <c r="D220" s="72"/>
      <c r="E220" s="31">
        <f>E221</f>
        <v>0</v>
      </c>
    </row>
    <row r="221" spans="1:5" ht="15.75">
      <c r="A221" s="2" t="s">
        <v>2</v>
      </c>
      <c r="B221" s="71" t="s">
        <v>277</v>
      </c>
      <c r="C221" s="71">
        <v>852</v>
      </c>
      <c r="D221" s="72" t="s">
        <v>13</v>
      </c>
      <c r="E221" s="31">
        <f>30-30</f>
        <v>0</v>
      </c>
    </row>
    <row r="222" spans="1:5" ht="15.75">
      <c r="A222" s="61" t="s">
        <v>21</v>
      </c>
      <c r="B222" s="81" t="s">
        <v>110</v>
      </c>
      <c r="C222" s="81"/>
      <c r="D222" s="82"/>
      <c r="E222" s="62">
        <f>E223+E232+E236+E252</f>
        <v>13988.199999999999</v>
      </c>
    </row>
    <row r="223" spans="1:5" ht="31.5">
      <c r="A223" s="63" t="s">
        <v>111</v>
      </c>
      <c r="B223" s="49" t="s">
        <v>112</v>
      </c>
      <c r="C223" s="49"/>
      <c r="D223" s="83"/>
      <c r="E223" s="64">
        <f>E224+E227</f>
        <v>2600</v>
      </c>
    </row>
    <row r="224" spans="1:5" ht="47.25">
      <c r="A224" s="29" t="s">
        <v>115</v>
      </c>
      <c r="B224" s="50" t="s">
        <v>116</v>
      </c>
      <c r="C224" s="50"/>
      <c r="D224" s="79"/>
      <c r="E224" s="65">
        <f>E225</f>
        <v>1251.1000000000001</v>
      </c>
    </row>
    <row r="225" spans="1:5" ht="31.5">
      <c r="A225" s="29" t="s">
        <v>117</v>
      </c>
      <c r="B225" s="50" t="s">
        <v>116</v>
      </c>
      <c r="C225" s="50">
        <v>121</v>
      </c>
      <c r="D225" s="79"/>
      <c r="E225" s="65">
        <f>E226</f>
        <v>1251.1000000000001</v>
      </c>
    </row>
    <row r="226" spans="1:5" ht="47.25">
      <c r="A226" s="29" t="s">
        <v>0</v>
      </c>
      <c r="B226" s="50" t="s">
        <v>116</v>
      </c>
      <c r="C226" s="50">
        <v>121</v>
      </c>
      <c r="D226" s="79" t="s">
        <v>8</v>
      </c>
      <c r="E226" s="65">
        <f>1119.4+131.8-0.1</f>
        <v>1251.1000000000001</v>
      </c>
    </row>
    <row r="227" spans="1:5" ht="47.25">
      <c r="A227" s="29" t="s">
        <v>118</v>
      </c>
      <c r="B227" s="50" t="s">
        <v>119</v>
      </c>
      <c r="C227" s="50"/>
      <c r="D227" s="79"/>
      <c r="E227" s="65">
        <f>E228+E230</f>
        <v>1348.9</v>
      </c>
    </row>
    <row r="228" spans="1:5" ht="31.5">
      <c r="A228" s="29" t="s">
        <v>120</v>
      </c>
      <c r="B228" s="50" t="s">
        <v>119</v>
      </c>
      <c r="C228" s="50">
        <v>122</v>
      </c>
      <c r="D228" s="79"/>
      <c r="E228" s="65">
        <f>E229</f>
        <v>13.900000000000091</v>
      </c>
    </row>
    <row r="229" spans="1:5" ht="47.25">
      <c r="A229" s="29" t="s">
        <v>0</v>
      </c>
      <c r="B229" s="50" t="s">
        <v>119</v>
      </c>
      <c r="C229" s="50">
        <v>122</v>
      </c>
      <c r="D229" s="79" t="s">
        <v>8</v>
      </c>
      <c r="E229" s="65">
        <f>1165.9-882-270</f>
        <v>13.900000000000091</v>
      </c>
    </row>
    <row r="230" spans="1:5" ht="63">
      <c r="A230" s="29" t="s">
        <v>403</v>
      </c>
      <c r="B230" s="50" t="s">
        <v>119</v>
      </c>
      <c r="C230" s="50">
        <v>123</v>
      </c>
      <c r="D230" s="79"/>
      <c r="E230" s="65">
        <f>E231</f>
        <v>1335</v>
      </c>
    </row>
    <row r="231" spans="1:5" ht="47.25">
      <c r="A231" s="29" t="s">
        <v>0</v>
      </c>
      <c r="B231" s="50" t="s">
        <v>119</v>
      </c>
      <c r="C231" s="50">
        <v>123</v>
      </c>
      <c r="D231" s="79" t="s">
        <v>8</v>
      </c>
      <c r="E231" s="65">
        <f>882+453</f>
        <v>1335</v>
      </c>
    </row>
    <row r="232" spans="1:5" ht="31.5">
      <c r="A232" s="63" t="s">
        <v>278</v>
      </c>
      <c r="B232" s="49" t="s">
        <v>279</v>
      </c>
      <c r="C232" s="49"/>
      <c r="D232" s="83"/>
      <c r="E232" s="64">
        <f>E233</f>
        <v>1189.2</v>
      </c>
    </row>
    <row r="233" spans="1:5" ht="63">
      <c r="A233" s="29" t="s">
        <v>281</v>
      </c>
      <c r="B233" s="50" t="s">
        <v>282</v>
      </c>
      <c r="C233" s="50"/>
      <c r="D233" s="79"/>
      <c r="E233" s="65">
        <f>E234</f>
        <v>1189.2</v>
      </c>
    </row>
    <row r="234" spans="1:5" ht="31.5">
      <c r="A234" s="29" t="s">
        <v>117</v>
      </c>
      <c r="B234" s="50" t="s">
        <v>282</v>
      </c>
      <c r="C234" s="50">
        <v>121</v>
      </c>
      <c r="D234" s="79"/>
      <c r="E234" s="65">
        <f>E235</f>
        <v>1189.2</v>
      </c>
    </row>
    <row r="235" spans="1:5" ht="47.25">
      <c r="A235" s="29" t="s">
        <v>280</v>
      </c>
      <c r="B235" s="50" t="s">
        <v>282</v>
      </c>
      <c r="C235" s="50">
        <v>121</v>
      </c>
      <c r="D235" s="79" t="s">
        <v>9</v>
      </c>
      <c r="E235" s="65">
        <f>1458.2-269</f>
        <v>1189.2</v>
      </c>
    </row>
    <row r="236" spans="1:5" ht="31.5">
      <c r="A236" s="63" t="s">
        <v>121</v>
      </c>
      <c r="B236" s="49" t="s">
        <v>122</v>
      </c>
      <c r="C236" s="49"/>
      <c r="D236" s="83"/>
      <c r="E236" s="64">
        <f>E237+E240</f>
        <v>9252.9</v>
      </c>
    </row>
    <row r="237" spans="1:5" ht="47.25">
      <c r="A237" s="29" t="s">
        <v>283</v>
      </c>
      <c r="B237" s="50" t="s">
        <v>284</v>
      </c>
      <c r="C237" s="50"/>
      <c r="D237" s="79"/>
      <c r="E237" s="65">
        <f>E238</f>
        <v>6891.4</v>
      </c>
    </row>
    <row r="238" spans="1:5" ht="31.5">
      <c r="A238" s="29" t="s">
        <v>117</v>
      </c>
      <c r="B238" s="50" t="s">
        <v>284</v>
      </c>
      <c r="C238" s="50">
        <v>121</v>
      </c>
      <c r="D238" s="79"/>
      <c r="E238" s="65">
        <f>E239</f>
        <v>6891.4</v>
      </c>
    </row>
    <row r="239" spans="1:5" ht="47.25">
      <c r="A239" s="29" t="s">
        <v>280</v>
      </c>
      <c r="B239" s="50" t="s">
        <v>284</v>
      </c>
      <c r="C239" s="50">
        <v>121</v>
      </c>
      <c r="D239" s="79" t="s">
        <v>9</v>
      </c>
      <c r="E239" s="65">
        <f>6622.4+269</f>
        <v>6891.4</v>
      </c>
    </row>
    <row r="240" spans="1:5" ht="47.25">
      <c r="A240" s="29" t="s">
        <v>123</v>
      </c>
      <c r="B240" s="50" t="s">
        <v>124</v>
      </c>
      <c r="C240" s="50"/>
      <c r="D240" s="79"/>
      <c r="E240" s="65">
        <f>E241+E243+E246+E249</f>
        <v>2361.5</v>
      </c>
    </row>
    <row r="241" spans="1:5" ht="31.5">
      <c r="A241" s="29" t="s">
        <v>120</v>
      </c>
      <c r="B241" s="50" t="s">
        <v>124</v>
      </c>
      <c r="C241" s="50">
        <v>122</v>
      </c>
      <c r="D241" s="79"/>
      <c r="E241" s="65">
        <f>E242</f>
        <v>72.6</v>
      </c>
    </row>
    <row r="242" spans="1:5" ht="47.25">
      <c r="A242" s="29" t="s">
        <v>280</v>
      </c>
      <c r="B242" s="50" t="s">
        <v>124</v>
      </c>
      <c r="C242" s="50">
        <v>122</v>
      </c>
      <c r="D242" s="79" t="s">
        <v>9</v>
      </c>
      <c r="E242" s="65">
        <f>57.6+15</f>
        <v>72.6</v>
      </c>
    </row>
    <row r="243" spans="1:5" ht="31.5">
      <c r="A243" s="29" t="s">
        <v>125</v>
      </c>
      <c r="B243" s="50" t="s">
        <v>124</v>
      </c>
      <c r="C243" s="50">
        <v>242</v>
      </c>
      <c r="D243" s="79"/>
      <c r="E243" s="65">
        <f>E244+E245</f>
        <v>792.8000000000001</v>
      </c>
    </row>
    <row r="244" spans="1:5" ht="47.25">
      <c r="A244" s="29" t="s">
        <v>0</v>
      </c>
      <c r="B244" s="50" t="s">
        <v>124</v>
      </c>
      <c r="C244" s="50">
        <v>242</v>
      </c>
      <c r="D244" s="79" t="s">
        <v>8</v>
      </c>
      <c r="E244" s="65">
        <f>75-10-15</f>
        <v>50</v>
      </c>
    </row>
    <row r="245" spans="1:5" ht="47.25">
      <c r="A245" s="29" t="s">
        <v>280</v>
      </c>
      <c r="B245" s="50" t="s">
        <v>124</v>
      </c>
      <c r="C245" s="50">
        <v>242</v>
      </c>
      <c r="D245" s="79" t="s">
        <v>9</v>
      </c>
      <c r="E245" s="65">
        <f>715.2+17.6+10</f>
        <v>742.8000000000001</v>
      </c>
    </row>
    <row r="246" spans="1:5" ht="31.5">
      <c r="A246" s="29" t="s">
        <v>126</v>
      </c>
      <c r="B246" s="50" t="s">
        <v>124</v>
      </c>
      <c r="C246" s="50">
        <v>244</v>
      </c>
      <c r="D246" s="79"/>
      <c r="E246" s="65">
        <f>E247+E248</f>
        <v>1487.3</v>
      </c>
    </row>
    <row r="247" spans="1:5" ht="47.25">
      <c r="A247" s="29" t="s">
        <v>0</v>
      </c>
      <c r="B247" s="50" t="s">
        <v>124</v>
      </c>
      <c r="C247" s="50">
        <v>244</v>
      </c>
      <c r="D247" s="79" t="s">
        <v>8</v>
      </c>
      <c r="E247" s="65">
        <f>428.9-343.6+24</f>
        <v>109.29999999999995</v>
      </c>
    </row>
    <row r="248" spans="1:5" ht="47.25">
      <c r="A248" s="29" t="s">
        <v>280</v>
      </c>
      <c r="B248" s="50" t="s">
        <v>124</v>
      </c>
      <c r="C248" s="50">
        <v>244</v>
      </c>
      <c r="D248" s="79" t="s">
        <v>9</v>
      </c>
      <c r="E248" s="65">
        <f>2981.6+223.6+136.9+211.8-1500+0.1-60-15-11.5-39.5-550</f>
        <v>1378</v>
      </c>
    </row>
    <row r="249" spans="1:5" ht="15.75">
      <c r="A249" s="29" t="s">
        <v>127</v>
      </c>
      <c r="B249" s="50" t="s">
        <v>124</v>
      </c>
      <c r="C249" s="50">
        <v>852</v>
      </c>
      <c r="D249" s="79"/>
      <c r="E249" s="65">
        <f>E250+E251</f>
        <v>8.800000000000011</v>
      </c>
    </row>
    <row r="250" spans="1:5" ht="47.25">
      <c r="A250" s="29" t="s">
        <v>0</v>
      </c>
      <c r="B250" s="50" t="s">
        <v>124</v>
      </c>
      <c r="C250" s="50">
        <v>852</v>
      </c>
      <c r="D250" s="79" t="s">
        <v>8</v>
      </c>
      <c r="E250" s="65">
        <f>10-9</f>
        <v>1</v>
      </c>
    </row>
    <row r="251" spans="1:5" ht="47.25">
      <c r="A251" s="29" t="s">
        <v>280</v>
      </c>
      <c r="B251" s="50" t="s">
        <v>124</v>
      </c>
      <c r="C251" s="50">
        <v>852</v>
      </c>
      <c r="D251" s="79" t="s">
        <v>9</v>
      </c>
      <c r="E251" s="65">
        <f>205-197.2</f>
        <v>7.800000000000011</v>
      </c>
    </row>
    <row r="252" spans="1:5" ht="31.5">
      <c r="A252" s="63" t="s">
        <v>285</v>
      </c>
      <c r="B252" s="49" t="s">
        <v>286</v>
      </c>
      <c r="C252" s="49"/>
      <c r="D252" s="83"/>
      <c r="E252" s="64">
        <f>E253+E262</f>
        <v>946.1000000000001</v>
      </c>
    </row>
    <row r="253" spans="1:5" ht="63">
      <c r="A253" s="29" t="s">
        <v>287</v>
      </c>
      <c r="B253" s="50" t="s">
        <v>288</v>
      </c>
      <c r="C253" s="50"/>
      <c r="D253" s="79"/>
      <c r="E253" s="65">
        <f>E254+E260+E258+E256</f>
        <v>546.7</v>
      </c>
    </row>
    <row r="254" spans="1:5" ht="31.5">
      <c r="A254" s="29" t="s">
        <v>117</v>
      </c>
      <c r="B254" s="50" t="s">
        <v>288</v>
      </c>
      <c r="C254" s="50">
        <v>121</v>
      </c>
      <c r="D254" s="79"/>
      <c r="E254" s="65">
        <f>E255</f>
        <v>501.5</v>
      </c>
    </row>
    <row r="255" spans="1:5" ht="47.25">
      <c r="A255" s="29" t="s">
        <v>280</v>
      </c>
      <c r="B255" s="50" t="s">
        <v>288</v>
      </c>
      <c r="C255" s="50">
        <v>121</v>
      </c>
      <c r="D255" s="79" t="s">
        <v>9</v>
      </c>
      <c r="E255" s="65">
        <v>501.5</v>
      </c>
    </row>
    <row r="256" spans="1:5" ht="31.5">
      <c r="A256" s="29" t="s">
        <v>120</v>
      </c>
      <c r="B256" s="50" t="s">
        <v>288</v>
      </c>
      <c r="C256" s="50">
        <v>122</v>
      </c>
      <c r="D256" s="79"/>
      <c r="E256" s="65">
        <f>E257</f>
        <v>0.2</v>
      </c>
    </row>
    <row r="257" spans="1:5" ht="47.25">
      <c r="A257" s="29" t="s">
        <v>280</v>
      </c>
      <c r="B257" s="50" t="s">
        <v>288</v>
      </c>
      <c r="C257" s="50">
        <v>122</v>
      </c>
      <c r="D257" s="79" t="s">
        <v>9</v>
      </c>
      <c r="E257" s="65">
        <v>0.2</v>
      </c>
    </row>
    <row r="258" spans="1:5" ht="47.25">
      <c r="A258" s="29" t="s">
        <v>0</v>
      </c>
      <c r="B258" s="50" t="s">
        <v>288</v>
      </c>
      <c r="C258" s="50">
        <v>242</v>
      </c>
      <c r="D258" s="79"/>
      <c r="E258" s="65">
        <f>E259</f>
        <v>14.7</v>
      </c>
    </row>
    <row r="259" spans="1:5" ht="47.25">
      <c r="A259" s="29" t="s">
        <v>280</v>
      </c>
      <c r="B259" s="50" t="s">
        <v>288</v>
      </c>
      <c r="C259" s="50">
        <v>242</v>
      </c>
      <c r="D259" s="79" t="s">
        <v>9</v>
      </c>
      <c r="E259" s="65">
        <f>7+1.7+6</f>
        <v>14.7</v>
      </c>
    </row>
    <row r="260" spans="1:5" ht="31.5">
      <c r="A260" s="29" t="s">
        <v>126</v>
      </c>
      <c r="B260" s="50" t="s">
        <v>288</v>
      </c>
      <c r="C260" s="50">
        <v>244</v>
      </c>
      <c r="D260" s="79"/>
      <c r="E260" s="65">
        <f>E261</f>
        <v>30.3</v>
      </c>
    </row>
    <row r="261" spans="1:5" ht="47.25">
      <c r="A261" s="29" t="s">
        <v>280</v>
      </c>
      <c r="B261" s="50" t="s">
        <v>288</v>
      </c>
      <c r="C261" s="50">
        <v>244</v>
      </c>
      <c r="D261" s="79" t="s">
        <v>9</v>
      </c>
      <c r="E261" s="65">
        <f>45.2-7-1.7-6.2</f>
        <v>30.3</v>
      </c>
    </row>
    <row r="262" spans="1:5" ht="31.5">
      <c r="A262" s="29" t="s">
        <v>289</v>
      </c>
      <c r="B262" s="50" t="s">
        <v>290</v>
      </c>
      <c r="C262" s="50"/>
      <c r="D262" s="79"/>
      <c r="E262" s="65">
        <f>E263+E267+E269+E265</f>
        <v>399.40000000000003</v>
      </c>
    </row>
    <row r="263" spans="1:5" ht="31.5">
      <c r="A263" s="29" t="s">
        <v>117</v>
      </c>
      <c r="B263" s="50" t="s">
        <v>290</v>
      </c>
      <c r="C263" s="50">
        <v>121</v>
      </c>
      <c r="D263" s="79"/>
      <c r="E263" s="65">
        <f>E264</f>
        <v>358</v>
      </c>
    </row>
    <row r="264" spans="1:5" ht="15.75">
      <c r="A264" s="51" t="s">
        <v>66</v>
      </c>
      <c r="B264" s="50" t="s">
        <v>290</v>
      </c>
      <c r="C264" s="50">
        <v>121</v>
      </c>
      <c r="D264" s="79" t="s">
        <v>67</v>
      </c>
      <c r="E264" s="65">
        <f>382.4-5-19.4</f>
        <v>358</v>
      </c>
    </row>
    <row r="265" spans="1:5" ht="31.5">
      <c r="A265" s="29" t="s">
        <v>120</v>
      </c>
      <c r="B265" s="50" t="s">
        <v>290</v>
      </c>
      <c r="C265" s="50">
        <v>122</v>
      </c>
      <c r="D265" s="79"/>
      <c r="E265" s="65">
        <f>E266</f>
        <v>5.1</v>
      </c>
    </row>
    <row r="266" spans="1:5" ht="15.75">
      <c r="A266" s="51" t="s">
        <v>66</v>
      </c>
      <c r="B266" s="50" t="s">
        <v>290</v>
      </c>
      <c r="C266" s="50">
        <v>122</v>
      </c>
      <c r="D266" s="79" t="s">
        <v>67</v>
      </c>
      <c r="E266" s="65">
        <f>3.5+1.6</f>
        <v>5.1</v>
      </c>
    </row>
    <row r="267" spans="1:5" ht="31.5">
      <c r="A267" s="29" t="s">
        <v>125</v>
      </c>
      <c r="B267" s="50" t="s">
        <v>290</v>
      </c>
      <c r="C267" s="50">
        <v>242</v>
      </c>
      <c r="D267" s="79"/>
      <c r="E267" s="65">
        <f>E268</f>
        <v>23.3</v>
      </c>
    </row>
    <row r="268" spans="1:5" ht="15.75">
      <c r="A268" s="51" t="s">
        <v>66</v>
      </c>
      <c r="B268" s="50" t="s">
        <v>290</v>
      </c>
      <c r="C268" s="50">
        <v>242</v>
      </c>
      <c r="D268" s="79" t="s">
        <v>67</v>
      </c>
      <c r="E268" s="65">
        <f>12+11.3</f>
        <v>23.3</v>
      </c>
    </row>
    <row r="269" spans="1:5" ht="31.5">
      <c r="A269" s="29" t="s">
        <v>126</v>
      </c>
      <c r="B269" s="50" t="s">
        <v>290</v>
      </c>
      <c r="C269" s="50">
        <v>244</v>
      </c>
      <c r="D269" s="79"/>
      <c r="E269" s="65">
        <f>E270</f>
        <v>13</v>
      </c>
    </row>
    <row r="270" spans="1:5" ht="15.75">
      <c r="A270" s="51" t="s">
        <v>66</v>
      </c>
      <c r="B270" s="50" t="s">
        <v>290</v>
      </c>
      <c r="C270" s="50">
        <v>244</v>
      </c>
      <c r="D270" s="79" t="s">
        <v>67</v>
      </c>
      <c r="E270" s="65">
        <f>13.4-6.9+6.5</f>
        <v>13</v>
      </c>
    </row>
    <row r="271" spans="1:5" ht="47.25">
      <c r="A271" s="61" t="s">
        <v>128</v>
      </c>
      <c r="B271" s="81" t="s">
        <v>129</v>
      </c>
      <c r="C271" s="81"/>
      <c r="D271" s="82"/>
      <c r="E271" s="62">
        <f>E272</f>
        <v>44925.7</v>
      </c>
    </row>
    <row r="272" spans="1:5" ht="15.75">
      <c r="A272" s="29" t="s">
        <v>130</v>
      </c>
      <c r="B272" s="50" t="s">
        <v>131</v>
      </c>
      <c r="C272" s="50"/>
      <c r="D272" s="79"/>
      <c r="E272" s="65">
        <f>E282+E293+E296+E299+E306+E309+E312+E315+E318+E321+E327+E324+E364+E367+E273+E330+E339+E342+E347+E355+E358+E361+E336+E352+E333</f>
        <v>44925.7</v>
      </c>
    </row>
    <row r="273" spans="1:5" ht="63">
      <c r="A273" s="29" t="s">
        <v>376</v>
      </c>
      <c r="B273" s="79" t="s">
        <v>292</v>
      </c>
      <c r="C273" s="50"/>
      <c r="D273" s="79"/>
      <c r="E273" s="65">
        <f>E274+E276+E278+E280</f>
        <v>600</v>
      </c>
    </row>
    <row r="274" spans="1:5" ht="31.5">
      <c r="A274" s="29" t="s">
        <v>151</v>
      </c>
      <c r="B274" s="79" t="s">
        <v>292</v>
      </c>
      <c r="C274" s="50">
        <v>111</v>
      </c>
      <c r="D274" s="79"/>
      <c r="E274" s="65">
        <f>E275</f>
        <v>568.1</v>
      </c>
    </row>
    <row r="275" spans="1:5" ht="15.75">
      <c r="A275" s="29" t="s">
        <v>64</v>
      </c>
      <c r="B275" s="79" t="s">
        <v>292</v>
      </c>
      <c r="C275" s="50">
        <v>111</v>
      </c>
      <c r="D275" s="79" t="s">
        <v>65</v>
      </c>
      <c r="E275" s="65">
        <f>595-8-18.8-0.1</f>
        <v>568.1</v>
      </c>
    </row>
    <row r="276" spans="1:5" ht="15.75">
      <c r="A276" s="9" t="s">
        <v>152</v>
      </c>
      <c r="B276" s="79" t="s">
        <v>292</v>
      </c>
      <c r="C276" s="50">
        <v>112</v>
      </c>
      <c r="D276" s="79"/>
      <c r="E276" s="65">
        <f>E277</f>
        <v>9.6</v>
      </c>
    </row>
    <row r="277" spans="1:5" ht="15.75">
      <c r="A277" s="29" t="s">
        <v>64</v>
      </c>
      <c r="B277" s="79" t="s">
        <v>292</v>
      </c>
      <c r="C277" s="50">
        <v>112</v>
      </c>
      <c r="D277" s="79" t="s">
        <v>65</v>
      </c>
      <c r="E277" s="65">
        <f>5+4.6</f>
        <v>9.6</v>
      </c>
    </row>
    <row r="278" spans="1:5" ht="31.5">
      <c r="A278" s="29" t="s">
        <v>125</v>
      </c>
      <c r="B278" s="79" t="s">
        <v>292</v>
      </c>
      <c r="C278" s="50">
        <v>242</v>
      </c>
      <c r="D278" s="79"/>
      <c r="E278" s="65">
        <f>E279</f>
        <v>5</v>
      </c>
    </row>
    <row r="279" spans="1:5" ht="15.75">
      <c r="A279" s="29" t="s">
        <v>64</v>
      </c>
      <c r="B279" s="79" t="s">
        <v>292</v>
      </c>
      <c r="C279" s="50">
        <v>242</v>
      </c>
      <c r="D279" s="79" t="s">
        <v>65</v>
      </c>
      <c r="E279" s="65">
        <v>5</v>
      </c>
    </row>
    <row r="280" spans="1:5" ht="31.5">
      <c r="A280" s="29" t="s">
        <v>126</v>
      </c>
      <c r="B280" s="79" t="s">
        <v>292</v>
      </c>
      <c r="C280" s="50">
        <v>244</v>
      </c>
      <c r="D280" s="79"/>
      <c r="E280" s="65">
        <f>E281</f>
        <v>17.3</v>
      </c>
    </row>
    <row r="281" spans="1:5" ht="15.75">
      <c r="A281" s="29" t="s">
        <v>64</v>
      </c>
      <c r="B281" s="79" t="s">
        <v>292</v>
      </c>
      <c r="C281" s="50">
        <v>244</v>
      </c>
      <c r="D281" s="79" t="s">
        <v>65</v>
      </c>
      <c r="E281" s="65">
        <f>3+14.2+0.1</f>
        <v>17.3</v>
      </c>
    </row>
    <row r="282" spans="1:5" ht="63">
      <c r="A282" s="29" t="s">
        <v>291</v>
      </c>
      <c r="B282" s="50" t="s">
        <v>292</v>
      </c>
      <c r="C282" s="50"/>
      <c r="D282" s="79"/>
      <c r="E282" s="65">
        <f>E283+E285+E287+E289+E291</f>
        <v>7452.799999999999</v>
      </c>
    </row>
    <row r="283" spans="1:5" ht="31.5">
      <c r="A283" s="29" t="s">
        <v>151</v>
      </c>
      <c r="B283" s="50" t="s">
        <v>292</v>
      </c>
      <c r="C283" s="50">
        <v>111</v>
      </c>
      <c r="D283" s="79"/>
      <c r="E283" s="65">
        <f>E284</f>
        <v>5133.099999999999</v>
      </c>
    </row>
    <row r="284" spans="1:5" ht="15.75">
      <c r="A284" s="29" t="s">
        <v>1</v>
      </c>
      <c r="B284" s="50" t="s">
        <v>292</v>
      </c>
      <c r="C284" s="50">
        <v>111</v>
      </c>
      <c r="D284" s="79" t="s">
        <v>27</v>
      </c>
      <c r="E284" s="65">
        <f>4515.9+617.2</f>
        <v>5133.099999999999</v>
      </c>
    </row>
    <row r="285" spans="1:5" ht="15.75">
      <c r="A285" s="2" t="s">
        <v>152</v>
      </c>
      <c r="B285" s="50"/>
      <c r="C285" s="50"/>
      <c r="D285" s="79"/>
      <c r="E285" s="65">
        <f>E286</f>
        <v>8</v>
      </c>
    </row>
    <row r="286" spans="1:5" ht="15.75">
      <c r="A286" s="29" t="s">
        <v>1</v>
      </c>
      <c r="B286" s="50" t="s">
        <v>292</v>
      </c>
      <c r="C286" s="50">
        <v>112</v>
      </c>
      <c r="D286" s="79" t="s">
        <v>27</v>
      </c>
      <c r="E286" s="65">
        <v>8</v>
      </c>
    </row>
    <row r="287" spans="1:5" ht="31.5">
      <c r="A287" s="29" t="s">
        <v>125</v>
      </c>
      <c r="B287" s="50" t="s">
        <v>292</v>
      </c>
      <c r="C287" s="50">
        <v>242</v>
      </c>
      <c r="D287" s="79"/>
      <c r="E287" s="65">
        <f>E288</f>
        <v>959.3</v>
      </c>
    </row>
    <row r="288" spans="1:5" ht="15.75">
      <c r="A288" s="29" t="s">
        <v>1</v>
      </c>
      <c r="B288" s="50" t="s">
        <v>292</v>
      </c>
      <c r="C288" s="50">
        <v>242</v>
      </c>
      <c r="D288" s="79" t="s">
        <v>27</v>
      </c>
      <c r="E288" s="65">
        <f>1159.3-200</f>
        <v>959.3</v>
      </c>
    </row>
    <row r="289" spans="1:5" ht="31.5">
      <c r="A289" s="29" t="s">
        <v>126</v>
      </c>
      <c r="B289" s="50" t="s">
        <v>292</v>
      </c>
      <c r="C289" s="50">
        <v>244</v>
      </c>
      <c r="D289" s="79"/>
      <c r="E289" s="65">
        <f>E290</f>
        <v>1350.4</v>
      </c>
    </row>
    <row r="290" spans="1:5" ht="15.75">
      <c r="A290" s="29" t="s">
        <v>1</v>
      </c>
      <c r="B290" s="50" t="s">
        <v>292</v>
      </c>
      <c r="C290" s="50">
        <v>244</v>
      </c>
      <c r="D290" s="79" t="s">
        <v>27</v>
      </c>
      <c r="E290" s="65">
        <f>1621.4+109-60-320</f>
        <v>1350.4</v>
      </c>
    </row>
    <row r="291" spans="1:5" ht="15.75">
      <c r="A291" s="29" t="s">
        <v>127</v>
      </c>
      <c r="B291" s="50"/>
      <c r="C291" s="50">
        <v>852</v>
      </c>
      <c r="D291" s="79"/>
      <c r="E291" s="65">
        <f>E292</f>
        <v>2</v>
      </c>
    </row>
    <row r="292" spans="1:5" ht="15.75">
      <c r="A292" s="29" t="s">
        <v>1</v>
      </c>
      <c r="B292" s="50" t="s">
        <v>292</v>
      </c>
      <c r="C292" s="50">
        <v>852</v>
      </c>
      <c r="D292" s="79" t="s">
        <v>27</v>
      </c>
      <c r="E292" s="65">
        <v>2</v>
      </c>
    </row>
    <row r="293" spans="1:5" ht="63">
      <c r="A293" s="29" t="s">
        <v>293</v>
      </c>
      <c r="B293" s="50" t="s">
        <v>294</v>
      </c>
      <c r="C293" s="50"/>
      <c r="D293" s="79"/>
      <c r="E293" s="65">
        <f>E294</f>
        <v>0</v>
      </c>
    </row>
    <row r="294" spans="1:5" ht="15.75">
      <c r="A294" s="29" t="s">
        <v>295</v>
      </c>
      <c r="B294" s="50" t="s">
        <v>294</v>
      </c>
      <c r="C294" s="50">
        <v>870</v>
      </c>
      <c r="D294" s="79"/>
      <c r="E294" s="65">
        <f>E295</f>
        <v>0</v>
      </c>
    </row>
    <row r="295" spans="1:5" ht="15.75">
      <c r="A295" s="29" t="s">
        <v>22</v>
      </c>
      <c r="B295" s="50" t="s">
        <v>294</v>
      </c>
      <c r="C295" s="50">
        <v>870</v>
      </c>
      <c r="D295" s="79" t="s">
        <v>10</v>
      </c>
      <c r="E295" s="65">
        <f>500-500</f>
        <v>0</v>
      </c>
    </row>
    <row r="296" spans="1:5" ht="63">
      <c r="A296" s="29" t="s">
        <v>296</v>
      </c>
      <c r="B296" s="50" t="s">
        <v>297</v>
      </c>
      <c r="C296" s="50"/>
      <c r="D296" s="79"/>
      <c r="E296" s="65">
        <f>E297</f>
        <v>0</v>
      </c>
    </row>
    <row r="297" spans="1:5" ht="15.75">
      <c r="A297" s="29" t="s">
        <v>127</v>
      </c>
      <c r="B297" s="50" t="s">
        <v>297</v>
      </c>
      <c r="C297" s="50">
        <v>852</v>
      </c>
      <c r="D297" s="79"/>
      <c r="E297" s="65">
        <f>E298</f>
        <v>0</v>
      </c>
    </row>
    <row r="298" spans="1:5" ht="15.75">
      <c r="A298" s="29" t="s">
        <v>1</v>
      </c>
      <c r="B298" s="50" t="s">
        <v>297</v>
      </c>
      <c r="C298" s="50">
        <v>852</v>
      </c>
      <c r="D298" s="79" t="s">
        <v>27</v>
      </c>
      <c r="E298" s="65">
        <f>100-100</f>
        <v>0</v>
      </c>
    </row>
    <row r="299" spans="1:5" ht="78.75">
      <c r="A299" s="29" t="s">
        <v>298</v>
      </c>
      <c r="B299" s="50" t="s">
        <v>299</v>
      </c>
      <c r="C299" s="50"/>
      <c r="D299" s="79"/>
      <c r="E299" s="65">
        <f>E300+E302+E304</f>
        <v>10513.8</v>
      </c>
    </row>
    <row r="300" spans="1:5" ht="31.5">
      <c r="A300" s="29" t="s">
        <v>126</v>
      </c>
      <c r="B300" s="50" t="s">
        <v>299</v>
      </c>
      <c r="C300" s="50">
        <v>244</v>
      </c>
      <c r="D300" s="79"/>
      <c r="E300" s="65">
        <f>E301</f>
        <v>5650.299999999999</v>
      </c>
    </row>
    <row r="301" spans="1:5" ht="15.75">
      <c r="A301" s="29" t="s">
        <v>1</v>
      </c>
      <c r="B301" s="50" t="s">
        <v>299</v>
      </c>
      <c r="C301" s="50">
        <v>244</v>
      </c>
      <c r="D301" s="79" t="s">
        <v>27</v>
      </c>
      <c r="E301" s="65">
        <f>5000+918.4+754.2-272.3-750</f>
        <v>5650.299999999999</v>
      </c>
    </row>
    <row r="302" spans="1:5" ht="94.5">
      <c r="A302" s="29" t="s">
        <v>414</v>
      </c>
      <c r="B302" s="50" t="s">
        <v>299</v>
      </c>
      <c r="C302" s="50">
        <v>831</v>
      </c>
      <c r="D302" s="79"/>
      <c r="E302" s="65">
        <f>E303</f>
        <v>4771.5</v>
      </c>
    </row>
    <row r="303" spans="1:5" ht="15.75">
      <c r="A303" s="29" t="s">
        <v>1</v>
      </c>
      <c r="B303" s="50" t="s">
        <v>299</v>
      </c>
      <c r="C303" s="50">
        <v>831</v>
      </c>
      <c r="D303" s="79" t="s">
        <v>27</v>
      </c>
      <c r="E303" s="65">
        <f>2088.1+2683.4</f>
        <v>4771.5</v>
      </c>
    </row>
    <row r="304" spans="1:5" ht="15.75">
      <c r="A304" s="29" t="s">
        <v>415</v>
      </c>
      <c r="B304" s="50" t="s">
        <v>299</v>
      </c>
      <c r="C304" s="50">
        <v>852</v>
      </c>
      <c r="D304" s="79"/>
      <c r="E304" s="65">
        <f>E305</f>
        <v>92</v>
      </c>
    </row>
    <row r="305" spans="1:5" ht="15.75">
      <c r="A305" s="29" t="s">
        <v>1</v>
      </c>
      <c r="B305" s="50" t="s">
        <v>299</v>
      </c>
      <c r="C305" s="50">
        <v>852</v>
      </c>
      <c r="D305" s="79" t="s">
        <v>27</v>
      </c>
      <c r="E305" s="65">
        <f>2+90</f>
        <v>92</v>
      </c>
    </row>
    <row r="306" spans="1:5" ht="63">
      <c r="A306" s="29" t="s">
        <v>300</v>
      </c>
      <c r="B306" s="50" t="s">
        <v>301</v>
      </c>
      <c r="C306" s="50"/>
      <c r="D306" s="79"/>
      <c r="E306" s="65">
        <f>E307</f>
        <v>22</v>
      </c>
    </row>
    <row r="307" spans="1:5" ht="15.75">
      <c r="A307" s="29" t="s">
        <v>127</v>
      </c>
      <c r="B307" s="50" t="s">
        <v>301</v>
      </c>
      <c r="C307" s="50">
        <v>852</v>
      </c>
      <c r="D307" s="79"/>
      <c r="E307" s="65">
        <f>E308</f>
        <v>22</v>
      </c>
    </row>
    <row r="308" spans="1:5" ht="15.75">
      <c r="A308" s="29" t="s">
        <v>1</v>
      </c>
      <c r="B308" s="84" t="s">
        <v>301</v>
      </c>
      <c r="C308" s="50">
        <v>852</v>
      </c>
      <c r="D308" s="79" t="s">
        <v>27</v>
      </c>
      <c r="E308" s="65">
        <v>22</v>
      </c>
    </row>
    <row r="309" spans="1:5" ht="78.75">
      <c r="A309" s="29" t="s">
        <v>302</v>
      </c>
      <c r="B309" s="50" t="s">
        <v>303</v>
      </c>
      <c r="C309" s="50"/>
      <c r="D309" s="79"/>
      <c r="E309" s="65">
        <f>E310</f>
        <v>2822.7999999999997</v>
      </c>
    </row>
    <row r="310" spans="1:5" ht="31.5">
      <c r="A310" s="29" t="s">
        <v>126</v>
      </c>
      <c r="B310" s="50" t="s">
        <v>303</v>
      </c>
      <c r="C310" s="50">
        <v>244</v>
      </c>
      <c r="D310" s="79"/>
      <c r="E310" s="65">
        <f>E311</f>
        <v>2822.7999999999997</v>
      </c>
    </row>
    <row r="311" spans="1:5" ht="15.75">
      <c r="A311" s="29" t="s">
        <v>1</v>
      </c>
      <c r="B311" s="50" t="s">
        <v>303</v>
      </c>
      <c r="C311" s="50">
        <v>244</v>
      </c>
      <c r="D311" s="79" t="s">
        <v>27</v>
      </c>
      <c r="E311" s="65">
        <f>2267.6+93.2+622-160</f>
        <v>2822.7999999999997</v>
      </c>
    </row>
    <row r="312" spans="1:5" ht="63">
      <c r="A312" s="29" t="s">
        <v>304</v>
      </c>
      <c r="B312" s="50" t="s">
        <v>305</v>
      </c>
      <c r="C312" s="50"/>
      <c r="D312" s="79"/>
      <c r="E312" s="65">
        <f>E313</f>
        <v>58.7</v>
      </c>
    </row>
    <row r="313" spans="1:5" ht="15.75">
      <c r="A313" s="29" t="s">
        <v>161</v>
      </c>
      <c r="B313" s="50" t="s">
        <v>305</v>
      </c>
      <c r="C313" s="50">
        <v>350</v>
      </c>
      <c r="D313" s="79"/>
      <c r="E313" s="65">
        <f>E314</f>
        <v>58.7</v>
      </c>
    </row>
    <row r="314" spans="1:5" ht="15.75">
      <c r="A314" s="29" t="s">
        <v>1</v>
      </c>
      <c r="B314" s="50" t="s">
        <v>305</v>
      </c>
      <c r="C314" s="50">
        <v>350</v>
      </c>
      <c r="D314" s="79" t="s">
        <v>27</v>
      </c>
      <c r="E314" s="65">
        <f>47.2+11.5</f>
        <v>58.7</v>
      </c>
    </row>
    <row r="315" spans="1:5" ht="63">
      <c r="A315" s="29" t="s">
        <v>306</v>
      </c>
      <c r="B315" s="50" t="s">
        <v>307</v>
      </c>
      <c r="C315" s="50"/>
      <c r="D315" s="79"/>
      <c r="E315" s="65">
        <f>E316</f>
        <v>228.8</v>
      </c>
    </row>
    <row r="316" spans="1:5" ht="31.5">
      <c r="A316" s="29" t="s">
        <v>126</v>
      </c>
      <c r="B316" s="50" t="s">
        <v>307</v>
      </c>
      <c r="C316" s="50">
        <v>244</v>
      </c>
      <c r="D316" s="79"/>
      <c r="E316" s="65">
        <f>E317</f>
        <v>228.8</v>
      </c>
    </row>
    <row r="317" spans="1:5" ht="15.75">
      <c r="A317" s="29" t="s">
        <v>1</v>
      </c>
      <c r="B317" s="50" t="s">
        <v>307</v>
      </c>
      <c r="C317" s="50">
        <v>244</v>
      </c>
      <c r="D317" s="79" t="s">
        <v>27</v>
      </c>
      <c r="E317" s="65">
        <v>228.8</v>
      </c>
    </row>
    <row r="318" spans="1:5" ht="94.5">
      <c r="A318" s="29" t="s">
        <v>308</v>
      </c>
      <c r="B318" s="50" t="s">
        <v>309</v>
      </c>
      <c r="C318" s="50"/>
      <c r="D318" s="79"/>
      <c r="E318" s="65">
        <f>E319</f>
        <v>20</v>
      </c>
    </row>
    <row r="319" spans="1:5" ht="31.5">
      <c r="A319" s="29" t="s">
        <v>126</v>
      </c>
      <c r="B319" s="50" t="s">
        <v>309</v>
      </c>
      <c r="C319" s="50">
        <v>244</v>
      </c>
      <c r="D319" s="79"/>
      <c r="E319" s="65">
        <f>E320</f>
        <v>20</v>
      </c>
    </row>
    <row r="320" spans="1:5" ht="15.75">
      <c r="A320" s="9" t="s">
        <v>24</v>
      </c>
      <c r="B320" s="50" t="s">
        <v>309</v>
      </c>
      <c r="C320" s="50">
        <v>244</v>
      </c>
      <c r="D320" s="79" t="s">
        <v>12</v>
      </c>
      <c r="E320" s="65">
        <v>20</v>
      </c>
    </row>
    <row r="321" spans="1:5" ht="63">
      <c r="A321" s="29" t="s">
        <v>310</v>
      </c>
      <c r="B321" s="50" t="s">
        <v>311</v>
      </c>
      <c r="C321" s="50"/>
      <c r="D321" s="79"/>
      <c r="E321" s="65">
        <f>E322</f>
        <v>29.600000000000023</v>
      </c>
    </row>
    <row r="322" spans="1:5" ht="31.5">
      <c r="A322" s="29" t="s">
        <v>126</v>
      </c>
      <c r="B322" s="50" t="s">
        <v>311</v>
      </c>
      <c r="C322" s="50">
        <v>244</v>
      </c>
      <c r="D322" s="79"/>
      <c r="E322" s="65">
        <f>E323</f>
        <v>29.600000000000023</v>
      </c>
    </row>
    <row r="323" spans="1:5" ht="15.75">
      <c r="A323" s="29" t="s">
        <v>2</v>
      </c>
      <c r="B323" s="50" t="s">
        <v>311</v>
      </c>
      <c r="C323" s="50">
        <v>244</v>
      </c>
      <c r="D323" s="79" t="s">
        <v>13</v>
      </c>
      <c r="E323" s="65">
        <f>500+302-772.4</f>
        <v>29.600000000000023</v>
      </c>
    </row>
    <row r="324" spans="1:5" ht="63">
      <c r="A324" s="29" t="s">
        <v>312</v>
      </c>
      <c r="B324" s="50" t="s">
        <v>313</v>
      </c>
      <c r="C324" s="50"/>
      <c r="D324" s="79"/>
      <c r="E324" s="65">
        <f>E325</f>
        <v>2573.299999999999</v>
      </c>
    </row>
    <row r="325" spans="1:5" ht="31.5">
      <c r="A325" s="29" t="s">
        <v>126</v>
      </c>
      <c r="B325" s="50" t="s">
        <v>313</v>
      </c>
      <c r="C325" s="50">
        <v>244</v>
      </c>
      <c r="D325" s="79"/>
      <c r="E325" s="65">
        <f>E326</f>
        <v>2573.299999999999</v>
      </c>
    </row>
    <row r="326" spans="1:5" ht="15.75">
      <c r="A326" s="29" t="s">
        <v>2</v>
      </c>
      <c r="B326" s="50" t="s">
        <v>313</v>
      </c>
      <c r="C326" s="50">
        <v>244</v>
      </c>
      <c r="D326" s="79" t="s">
        <v>13</v>
      </c>
      <c r="E326" s="65">
        <f>3017.7+1190.1+694.9-2329.4</f>
        <v>2573.299999999999</v>
      </c>
    </row>
    <row r="327" spans="1:5" ht="63">
      <c r="A327" s="29" t="s">
        <v>314</v>
      </c>
      <c r="B327" s="50" t="s">
        <v>133</v>
      </c>
      <c r="C327" s="50"/>
      <c r="D327" s="79"/>
      <c r="E327" s="65">
        <f>E328</f>
        <v>64</v>
      </c>
    </row>
    <row r="328" spans="1:5" ht="31.5">
      <c r="A328" s="2" t="s">
        <v>315</v>
      </c>
      <c r="B328" s="50" t="s">
        <v>133</v>
      </c>
      <c r="C328" s="50">
        <v>321</v>
      </c>
      <c r="D328" s="79"/>
      <c r="E328" s="65">
        <f>E329</f>
        <v>64</v>
      </c>
    </row>
    <row r="329" spans="1:5" ht="15.75">
      <c r="A329" s="2" t="s">
        <v>7</v>
      </c>
      <c r="B329" s="50" t="s">
        <v>133</v>
      </c>
      <c r="C329" s="50">
        <v>321</v>
      </c>
      <c r="D329" s="79" t="s">
        <v>321</v>
      </c>
      <c r="E329" s="65">
        <v>64</v>
      </c>
    </row>
    <row r="330" spans="1:5" ht="33.75" customHeight="1">
      <c r="A330" s="9" t="s">
        <v>380</v>
      </c>
      <c r="B330" s="50" t="s">
        <v>377</v>
      </c>
      <c r="C330" s="50"/>
      <c r="D330" s="79"/>
      <c r="E330" s="65">
        <f>E331</f>
        <v>10263</v>
      </c>
    </row>
    <row r="331" spans="1:5" ht="33.75" customHeight="1">
      <c r="A331" s="9" t="s">
        <v>146</v>
      </c>
      <c r="B331" s="50" t="s">
        <v>377</v>
      </c>
      <c r="C331" s="50">
        <v>411</v>
      </c>
      <c r="D331" s="79"/>
      <c r="E331" s="65">
        <f>E332</f>
        <v>10263</v>
      </c>
    </row>
    <row r="332" spans="1:5" ht="15.75">
      <c r="A332" s="9" t="s">
        <v>3</v>
      </c>
      <c r="B332" s="50" t="s">
        <v>377</v>
      </c>
      <c r="C332" s="50">
        <v>411</v>
      </c>
      <c r="D332" s="79" t="s">
        <v>14</v>
      </c>
      <c r="E332" s="65">
        <f>6311.1+828.9+2793.9+400-70.9</f>
        <v>10263</v>
      </c>
    </row>
    <row r="333" spans="1:5" ht="31.5">
      <c r="A333" s="9" t="s">
        <v>380</v>
      </c>
      <c r="B333" s="50" t="s">
        <v>377</v>
      </c>
      <c r="C333" s="50">
        <v>411</v>
      </c>
      <c r="D333" s="79"/>
      <c r="E333" s="65">
        <f>E334</f>
        <v>2158.9</v>
      </c>
    </row>
    <row r="334" spans="1:5" ht="31.5">
      <c r="A334" s="9" t="s">
        <v>146</v>
      </c>
      <c r="B334" s="50" t="s">
        <v>377</v>
      </c>
      <c r="C334" s="50">
        <v>411</v>
      </c>
      <c r="D334" s="79"/>
      <c r="E334" s="65">
        <f>E335</f>
        <v>2158.9</v>
      </c>
    </row>
    <row r="335" spans="1:5" ht="15.75">
      <c r="A335" s="38" t="s">
        <v>4</v>
      </c>
      <c r="B335" s="50" t="s">
        <v>377</v>
      </c>
      <c r="C335" s="50">
        <v>411</v>
      </c>
      <c r="D335" s="79" t="s">
        <v>15</v>
      </c>
      <c r="E335" s="65">
        <f>3900-400-1341.1</f>
        <v>2158.9</v>
      </c>
    </row>
    <row r="336" spans="1:5" ht="47.25">
      <c r="A336" s="9" t="s">
        <v>399</v>
      </c>
      <c r="B336" s="50" t="s">
        <v>400</v>
      </c>
      <c r="C336" s="50"/>
      <c r="D336" s="79"/>
      <c r="E336" s="65">
        <f>E337</f>
        <v>300</v>
      </c>
    </row>
    <row r="337" spans="1:5" ht="31.5">
      <c r="A337" s="9" t="s">
        <v>149</v>
      </c>
      <c r="B337" s="50" t="s">
        <v>400</v>
      </c>
      <c r="C337" s="50">
        <v>810</v>
      </c>
      <c r="D337" s="79"/>
      <c r="E337" s="65">
        <f>E338</f>
        <v>300</v>
      </c>
    </row>
    <row r="338" spans="1:5" ht="15.75">
      <c r="A338" s="38" t="s">
        <v>4</v>
      </c>
      <c r="B338" s="50" t="s">
        <v>400</v>
      </c>
      <c r="C338" s="50">
        <v>810</v>
      </c>
      <c r="D338" s="79" t="s">
        <v>15</v>
      </c>
      <c r="E338" s="65">
        <f>1500-1200</f>
        <v>300</v>
      </c>
    </row>
    <row r="339" spans="1:5" ht="15.75">
      <c r="A339" s="9" t="s">
        <v>379</v>
      </c>
      <c r="B339" s="50" t="s">
        <v>382</v>
      </c>
      <c r="C339" s="50"/>
      <c r="D339" s="79"/>
      <c r="E339" s="65">
        <f>E340</f>
        <v>4750</v>
      </c>
    </row>
    <row r="340" spans="1:5" ht="31.5">
      <c r="A340" s="9" t="s">
        <v>378</v>
      </c>
      <c r="B340" s="50" t="s">
        <v>382</v>
      </c>
      <c r="C340" s="50">
        <v>630</v>
      </c>
      <c r="D340" s="79"/>
      <c r="E340" s="65">
        <f>E341</f>
        <v>4750</v>
      </c>
    </row>
    <row r="341" spans="1:5" ht="15.75">
      <c r="A341" s="131" t="s">
        <v>28</v>
      </c>
      <c r="B341" s="50" t="s">
        <v>382</v>
      </c>
      <c r="C341" s="50">
        <v>630</v>
      </c>
      <c r="D341" s="79" t="s">
        <v>29</v>
      </c>
      <c r="E341" s="65">
        <v>4750</v>
      </c>
    </row>
    <row r="342" spans="1:5" ht="15.75">
      <c r="A342" s="9" t="s">
        <v>381</v>
      </c>
      <c r="B342" s="50" t="s">
        <v>383</v>
      </c>
      <c r="C342" s="50"/>
      <c r="D342" s="79"/>
      <c r="E342" s="65">
        <f>E343+E345</f>
        <v>850.5</v>
      </c>
    </row>
    <row r="343" spans="1:5" ht="31.5">
      <c r="A343" s="9" t="s">
        <v>149</v>
      </c>
      <c r="B343" s="50" t="s">
        <v>383</v>
      </c>
      <c r="C343" s="50">
        <v>810</v>
      </c>
      <c r="D343" s="79"/>
      <c r="E343" s="65">
        <f>E344</f>
        <v>0</v>
      </c>
    </row>
    <row r="344" spans="1:5" ht="15.75">
      <c r="A344" s="38" t="s">
        <v>4</v>
      </c>
      <c r="B344" s="50" t="s">
        <v>383</v>
      </c>
      <c r="C344" s="50">
        <v>810</v>
      </c>
      <c r="D344" s="79" t="s">
        <v>15</v>
      </c>
      <c r="E344" s="65">
        <f>16030-3895.1-3023.5-5779.7-3331.7</f>
        <v>0</v>
      </c>
    </row>
    <row r="345" spans="1:5" ht="31.5">
      <c r="A345" s="29" t="s">
        <v>126</v>
      </c>
      <c r="B345" s="50" t="s">
        <v>383</v>
      </c>
      <c r="C345" s="50">
        <v>244</v>
      </c>
      <c r="D345" s="79"/>
      <c r="E345" s="65">
        <f>E346</f>
        <v>850.5</v>
      </c>
    </row>
    <row r="346" spans="1:6" ht="15.75">
      <c r="A346" s="38" t="s">
        <v>4</v>
      </c>
      <c r="B346" s="50" t="s">
        <v>383</v>
      </c>
      <c r="C346" s="50">
        <v>244</v>
      </c>
      <c r="D346" s="79" t="s">
        <v>15</v>
      </c>
      <c r="E346" s="65">
        <f>703.3+36.7+0.1+39.5+70.9</f>
        <v>850.5</v>
      </c>
      <c r="F346" s="133"/>
    </row>
    <row r="347" spans="1:5" s="127" customFormat="1" ht="15.75">
      <c r="A347" s="9" t="s">
        <v>391</v>
      </c>
      <c r="B347" s="50" t="s">
        <v>392</v>
      </c>
      <c r="C347" s="50"/>
      <c r="D347" s="79"/>
      <c r="E347" s="65">
        <f>E348+E350</f>
        <v>373.90000000000003</v>
      </c>
    </row>
    <row r="348" spans="1:5" s="127" customFormat="1" ht="31.5">
      <c r="A348" s="29" t="s">
        <v>126</v>
      </c>
      <c r="B348" s="50" t="s">
        <v>392</v>
      </c>
      <c r="C348" s="50">
        <v>244</v>
      </c>
      <c r="D348" s="79"/>
      <c r="E348" s="65">
        <f>E349</f>
        <v>373.00000000000006</v>
      </c>
    </row>
    <row r="349" spans="1:5" s="127" customFormat="1" ht="15.75">
      <c r="A349" s="29" t="s">
        <v>5</v>
      </c>
      <c r="B349" s="50" t="s">
        <v>392</v>
      </c>
      <c r="C349" s="50">
        <v>244</v>
      </c>
      <c r="D349" s="79" t="s">
        <v>16</v>
      </c>
      <c r="E349" s="65">
        <f>170+120.8+30+38.1+15-0.9</f>
        <v>373.00000000000006</v>
      </c>
    </row>
    <row r="350" spans="1:5" s="127" customFormat="1" ht="15.75">
      <c r="A350" s="29" t="s">
        <v>415</v>
      </c>
      <c r="B350" s="50" t="s">
        <v>392</v>
      </c>
      <c r="C350" s="50">
        <v>852</v>
      </c>
      <c r="D350" s="79"/>
      <c r="E350" s="65">
        <f>E351</f>
        <v>0.9</v>
      </c>
    </row>
    <row r="351" spans="1:5" s="127" customFormat="1" ht="15.75">
      <c r="A351" s="29" t="s">
        <v>5</v>
      </c>
      <c r="B351" s="50" t="s">
        <v>392</v>
      </c>
      <c r="C351" s="50">
        <v>852</v>
      </c>
      <c r="D351" s="79" t="s">
        <v>16</v>
      </c>
      <c r="E351" s="65">
        <v>0.9</v>
      </c>
    </row>
    <row r="352" spans="1:5" s="127" customFormat="1" ht="15.75">
      <c r="A352" s="9" t="s">
        <v>401</v>
      </c>
      <c r="B352" s="50" t="s">
        <v>402</v>
      </c>
      <c r="C352" s="50"/>
      <c r="D352" s="79"/>
      <c r="E352" s="65">
        <f>E353</f>
        <v>101.2</v>
      </c>
    </row>
    <row r="353" spans="1:5" s="127" customFormat="1" ht="31.5">
      <c r="A353" s="29" t="s">
        <v>126</v>
      </c>
      <c r="B353" s="50" t="s">
        <v>402</v>
      </c>
      <c r="C353" s="50">
        <v>244</v>
      </c>
      <c r="D353" s="79"/>
      <c r="E353" s="65">
        <f>E354</f>
        <v>101.2</v>
      </c>
    </row>
    <row r="354" spans="1:5" s="127" customFormat="1" ht="15.75">
      <c r="A354" s="29" t="s">
        <v>5</v>
      </c>
      <c r="B354" s="50" t="s">
        <v>402</v>
      </c>
      <c r="C354" s="50">
        <v>244</v>
      </c>
      <c r="D354" s="79" t="s">
        <v>16</v>
      </c>
      <c r="E354" s="65">
        <f>86.2+15</f>
        <v>101.2</v>
      </c>
    </row>
    <row r="355" spans="1:5" ht="15.75">
      <c r="A355" s="29" t="s">
        <v>393</v>
      </c>
      <c r="B355" s="50" t="s">
        <v>394</v>
      </c>
      <c r="C355" s="50"/>
      <c r="D355" s="79"/>
      <c r="E355" s="65">
        <f>E356</f>
        <v>367.5</v>
      </c>
    </row>
    <row r="356" spans="1:5" ht="31.5">
      <c r="A356" s="29" t="s">
        <v>126</v>
      </c>
      <c r="B356" s="50" t="s">
        <v>394</v>
      </c>
      <c r="C356" s="50">
        <v>244</v>
      </c>
      <c r="D356" s="79"/>
      <c r="E356" s="65">
        <f>E357</f>
        <v>367.5</v>
      </c>
    </row>
    <row r="357" spans="1:5" ht="15.75">
      <c r="A357" s="29" t="s">
        <v>1</v>
      </c>
      <c r="B357" s="50" t="s">
        <v>394</v>
      </c>
      <c r="C357" s="50">
        <v>244</v>
      </c>
      <c r="D357" s="79" t="s">
        <v>27</v>
      </c>
      <c r="E357" s="65">
        <f>200.6+166.9</f>
        <v>367.5</v>
      </c>
    </row>
    <row r="358" spans="1:5" ht="15.75">
      <c r="A358" s="29" t="s">
        <v>395</v>
      </c>
      <c r="B358" s="50" t="s">
        <v>396</v>
      </c>
      <c r="C358" s="50"/>
      <c r="D358" s="79"/>
      <c r="E358" s="65">
        <f>E359</f>
        <v>185.3</v>
      </c>
    </row>
    <row r="359" spans="1:5" ht="31.5">
      <c r="A359" s="29" t="s">
        <v>126</v>
      </c>
      <c r="B359" s="50" t="s">
        <v>396</v>
      </c>
      <c r="C359" s="50">
        <v>244</v>
      </c>
      <c r="D359" s="79"/>
      <c r="E359" s="65">
        <f>E360</f>
        <v>185.3</v>
      </c>
    </row>
    <row r="360" spans="1:5" ht="15.75">
      <c r="A360" s="9" t="s">
        <v>62</v>
      </c>
      <c r="B360" s="50" t="s">
        <v>396</v>
      </c>
      <c r="C360" s="50">
        <v>244</v>
      </c>
      <c r="D360" s="79" t="s">
        <v>63</v>
      </c>
      <c r="E360" s="65">
        <v>185.3</v>
      </c>
    </row>
    <row r="361" spans="1:5" ht="15.75">
      <c r="A361" s="29" t="s">
        <v>397</v>
      </c>
      <c r="B361" s="50" t="s">
        <v>398</v>
      </c>
      <c r="C361" s="50"/>
      <c r="D361" s="79"/>
      <c r="E361" s="65">
        <f>E362</f>
        <v>16</v>
      </c>
    </row>
    <row r="362" spans="1:5" ht="31.5">
      <c r="A362" s="29" t="s">
        <v>126</v>
      </c>
      <c r="B362" s="50" t="s">
        <v>398</v>
      </c>
      <c r="C362" s="50">
        <v>244</v>
      </c>
      <c r="D362" s="79"/>
      <c r="E362" s="65">
        <f>E363</f>
        <v>16</v>
      </c>
    </row>
    <row r="363" spans="1:5" ht="15.75">
      <c r="A363" s="38" t="s">
        <v>25</v>
      </c>
      <c r="B363" s="50" t="s">
        <v>398</v>
      </c>
      <c r="C363" s="50">
        <v>244</v>
      </c>
      <c r="D363" s="79" t="s">
        <v>17</v>
      </c>
      <c r="E363" s="65">
        <v>16</v>
      </c>
    </row>
    <row r="364" spans="1:5" ht="94.5">
      <c r="A364" s="33" t="s">
        <v>132</v>
      </c>
      <c r="B364" s="50" t="s">
        <v>322</v>
      </c>
      <c r="C364" s="50"/>
      <c r="D364" s="79"/>
      <c r="E364" s="65">
        <f>E365</f>
        <v>48.4</v>
      </c>
    </row>
    <row r="365" spans="1:5" ht="15.75">
      <c r="A365" s="2" t="s">
        <v>30</v>
      </c>
      <c r="B365" s="50" t="s">
        <v>322</v>
      </c>
      <c r="C365" s="50">
        <v>540</v>
      </c>
      <c r="D365" s="79"/>
      <c r="E365" s="65">
        <f>E366</f>
        <v>48.4</v>
      </c>
    </row>
    <row r="366" spans="1:5" ht="47.25">
      <c r="A366" s="29" t="s">
        <v>0</v>
      </c>
      <c r="B366" s="50" t="s">
        <v>322</v>
      </c>
      <c r="C366" s="50">
        <v>540</v>
      </c>
      <c r="D366" s="79" t="s">
        <v>8</v>
      </c>
      <c r="E366" s="65">
        <v>48.4</v>
      </c>
    </row>
    <row r="367" spans="1:5" ht="63">
      <c r="A367" s="2" t="s">
        <v>316</v>
      </c>
      <c r="B367" s="50" t="s">
        <v>317</v>
      </c>
      <c r="C367" s="50"/>
      <c r="D367" s="79"/>
      <c r="E367" s="65">
        <f>E368+E370</f>
        <v>1125.1999999999998</v>
      </c>
    </row>
    <row r="368" spans="1:5" ht="15.75">
      <c r="A368" s="2" t="s">
        <v>319</v>
      </c>
      <c r="B368" s="50" t="s">
        <v>317</v>
      </c>
      <c r="C368" s="50">
        <v>520</v>
      </c>
      <c r="D368" s="79"/>
      <c r="E368" s="65">
        <f>E369</f>
        <v>0</v>
      </c>
    </row>
    <row r="369" spans="1:5" ht="15.75">
      <c r="A369" s="2" t="s">
        <v>318</v>
      </c>
      <c r="B369" s="50" t="s">
        <v>317</v>
      </c>
      <c r="C369" s="50">
        <v>520</v>
      </c>
      <c r="D369" s="79" t="s">
        <v>323</v>
      </c>
      <c r="E369" s="65">
        <f>1657.6-532.4-1125.2</f>
        <v>0</v>
      </c>
    </row>
    <row r="370" spans="1:5" ht="31.5">
      <c r="A370" s="29" t="s">
        <v>126</v>
      </c>
      <c r="B370" s="50" t="s">
        <v>317</v>
      </c>
      <c r="C370" s="50">
        <v>244</v>
      </c>
      <c r="D370" s="79"/>
      <c r="E370" s="65">
        <f>E371</f>
        <v>1125.1999999999998</v>
      </c>
    </row>
    <row r="371" spans="1:5" ht="15.75">
      <c r="A371" s="2" t="s">
        <v>318</v>
      </c>
      <c r="B371" s="50" t="s">
        <v>317</v>
      </c>
      <c r="C371" s="50">
        <v>244</v>
      </c>
      <c r="D371" s="79" t="s">
        <v>323</v>
      </c>
      <c r="E371" s="65">
        <f>1657.6-532.4</f>
        <v>1125.1999999999998</v>
      </c>
    </row>
    <row r="372" spans="1:5" ht="15.75">
      <c r="A372" s="52" t="s">
        <v>320</v>
      </c>
      <c r="B372" s="23"/>
      <c r="C372" s="23"/>
      <c r="D372" s="66"/>
      <c r="E372" s="54">
        <f>E10+E37+E132+E186+E201+E218+E222+E271</f>
        <v>107862.84999999999</v>
      </c>
    </row>
  </sheetData>
  <sheetProtection/>
  <autoFilter ref="A9:E372"/>
  <mergeCells count="6">
    <mergeCell ref="A7:E7"/>
    <mergeCell ref="A1:E1"/>
    <mergeCell ref="A2:E2"/>
    <mergeCell ref="A3:E3"/>
    <mergeCell ref="A5:E5"/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5"/>
  <sheetViews>
    <sheetView zoomScalePageLayoutView="0" workbookViewId="0" topLeftCell="B199">
      <selection activeCell="I204" sqref="I204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3.00390625" style="0" customWidth="1"/>
    <col min="7" max="7" width="11.875" style="0" customWidth="1"/>
  </cols>
  <sheetData>
    <row r="1" spans="1:7" ht="15.75">
      <c r="A1" s="144" t="s">
        <v>59</v>
      </c>
      <c r="B1" s="144"/>
      <c r="C1" s="144"/>
      <c r="D1" s="144"/>
      <c r="E1" s="144"/>
      <c r="F1" s="144"/>
      <c r="G1" s="144"/>
    </row>
    <row r="2" spans="1:7" ht="13.5" customHeight="1">
      <c r="A2" s="144" t="s">
        <v>19</v>
      </c>
      <c r="B2" s="144"/>
      <c r="C2" s="144"/>
      <c r="D2" s="144"/>
      <c r="E2" s="144"/>
      <c r="F2" s="144"/>
      <c r="G2" s="144"/>
    </row>
    <row r="3" spans="1:7" ht="14.25" customHeight="1">
      <c r="A3" s="144" t="s">
        <v>20</v>
      </c>
      <c r="B3" s="144"/>
      <c r="C3" s="144"/>
      <c r="D3" s="144"/>
      <c r="E3" s="144"/>
      <c r="F3" s="144"/>
      <c r="G3" s="144"/>
    </row>
    <row r="4" spans="1:7" ht="14.25" customHeight="1">
      <c r="A4" s="3"/>
      <c r="B4" s="3"/>
      <c r="C4" s="3"/>
      <c r="D4" s="144" t="s">
        <v>405</v>
      </c>
      <c r="E4" s="144"/>
      <c r="F4" s="144"/>
      <c r="G4" s="144"/>
    </row>
    <row r="5" spans="1:7" ht="13.5" customHeight="1">
      <c r="A5" s="144" t="s">
        <v>428</v>
      </c>
      <c r="B5" s="144"/>
      <c r="C5" s="144"/>
      <c r="D5" s="144"/>
      <c r="E5" s="144"/>
      <c r="F5" s="144"/>
      <c r="G5" s="144"/>
    </row>
    <row r="7" spans="1:8" ht="99.75" customHeight="1">
      <c r="A7" s="147" t="s">
        <v>324</v>
      </c>
      <c r="B7" s="147"/>
      <c r="C7" s="147"/>
      <c r="D7" s="147"/>
      <c r="E7" s="147"/>
      <c r="F7" s="147"/>
      <c r="G7" s="147"/>
      <c r="H7" s="15"/>
    </row>
    <row r="9" spans="1:7" ht="31.5">
      <c r="A9" s="25" t="s">
        <v>31</v>
      </c>
      <c r="B9" s="25" t="s">
        <v>105</v>
      </c>
      <c r="C9" s="25" t="s">
        <v>106</v>
      </c>
      <c r="D9" s="25" t="s">
        <v>107</v>
      </c>
      <c r="E9" s="25" t="s">
        <v>99</v>
      </c>
      <c r="F9" s="25" t="s">
        <v>100</v>
      </c>
      <c r="G9" s="23" t="s">
        <v>102</v>
      </c>
    </row>
    <row r="10" spans="1:7" ht="47.25">
      <c r="A10" s="22" t="s">
        <v>108</v>
      </c>
      <c r="B10" s="26" t="s">
        <v>109</v>
      </c>
      <c r="C10" s="71"/>
      <c r="D10" s="71"/>
      <c r="E10" s="71"/>
      <c r="F10" s="71"/>
      <c r="G10" s="28">
        <f>G11+G26</f>
        <v>2808.7000000000003</v>
      </c>
    </row>
    <row r="11" spans="1:7" ht="18" customHeight="1">
      <c r="A11" s="29" t="s">
        <v>21</v>
      </c>
      <c r="B11" s="30" t="s">
        <v>109</v>
      </c>
      <c r="C11" s="71"/>
      <c r="D11" s="71"/>
      <c r="E11" s="50" t="s">
        <v>110</v>
      </c>
      <c r="F11" s="71"/>
      <c r="G11" s="31">
        <f>G12+G20</f>
        <v>2760.3</v>
      </c>
    </row>
    <row r="12" spans="1:7" ht="31.5">
      <c r="A12" s="32" t="s">
        <v>111</v>
      </c>
      <c r="B12" s="30" t="s">
        <v>109</v>
      </c>
      <c r="C12" s="71"/>
      <c r="D12" s="71"/>
      <c r="E12" s="85" t="s">
        <v>112</v>
      </c>
      <c r="F12" s="71"/>
      <c r="G12" s="31">
        <f>G13+G16</f>
        <v>2600</v>
      </c>
    </row>
    <row r="13" spans="1:7" ht="47.25">
      <c r="A13" s="29" t="s">
        <v>0</v>
      </c>
      <c r="B13" s="30" t="s">
        <v>109</v>
      </c>
      <c r="C13" s="72" t="s">
        <v>113</v>
      </c>
      <c r="D13" s="72" t="s">
        <v>114</v>
      </c>
      <c r="E13" s="85"/>
      <c r="F13" s="71"/>
      <c r="G13" s="31">
        <f>G14</f>
        <v>1251.1000000000001</v>
      </c>
    </row>
    <row r="14" spans="1:7" ht="51" customHeight="1">
      <c r="A14" s="29" t="s">
        <v>115</v>
      </c>
      <c r="B14" s="30" t="s">
        <v>109</v>
      </c>
      <c r="C14" s="72" t="s">
        <v>113</v>
      </c>
      <c r="D14" s="72" t="s">
        <v>114</v>
      </c>
      <c r="E14" s="71" t="s">
        <v>116</v>
      </c>
      <c r="F14" s="71"/>
      <c r="G14" s="31">
        <f>G15</f>
        <v>1251.1000000000001</v>
      </c>
    </row>
    <row r="15" spans="1:7" ht="31.5">
      <c r="A15" s="29" t="s">
        <v>117</v>
      </c>
      <c r="B15" s="30" t="s">
        <v>109</v>
      </c>
      <c r="C15" s="72" t="s">
        <v>113</v>
      </c>
      <c r="D15" s="72" t="s">
        <v>114</v>
      </c>
      <c r="E15" s="71" t="s">
        <v>116</v>
      </c>
      <c r="F15" s="71">
        <v>121</v>
      </c>
      <c r="G15" s="31">
        <f>1119.4+131.8-0.1</f>
        <v>1251.1000000000001</v>
      </c>
    </row>
    <row r="16" spans="1:7" ht="47.25">
      <c r="A16" s="29" t="s">
        <v>0</v>
      </c>
      <c r="B16" s="30" t="s">
        <v>109</v>
      </c>
      <c r="C16" s="72" t="s">
        <v>113</v>
      </c>
      <c r="D16" s="72" t="s">
        <v>114</v>
      </c>
      <c r="E16" s="71"/>
      <c r="F16" s="71"/>
      <c r="G16" s="31">
        <f>G17+G19</f>
        <v>1348.9</v>
      </c>
    </row>
    <row r="17" spans="1:7" ht="47.25">
      <c r="A17" s="29" t="s">
        <v>118</v>
      </c>
      <c r="B17" s="30" t="s">
        <v>109</v>
      </c>
      <c r="C17" s="72" t="s">
        <v>113</v>
      </c>
      <c r="D17" s="72" t="s">
        <v>114</v>
      </c>
      <c r="E17" s="50" t="s">
        <v>119</v>
      </c>
      <c r="F17" s="50"/>
      <c r="G17" s="31">
        <f>G18</f>
        <v>13.900000000000091</v>
      </c>
    </row>
    <row r="18" spans="1:7" ht="31.5">
      <c r="A18" s="29" t="s">
        <v>120</v>
      </c>
      <c r="B18" s="30" t="s">
        <v>109</v>
      </c>
      <c r="C18" s="72" t="s">
        <v>113</v>
      </c>
      <c r="D18" s="72" t="s">
        <v>114</v>
      </c>
      <c r="E18" s="50" t="s">
        <v>119</v>
      </c>
      <c r="F18" s="50">
        <v>122</v>
      </c>
      <c r="G18" s="31">
        <f>1165.9-882-270</f>
        <v>13.900000000000091</v>
      </c>
    </row>
    <row r="19" spans="1:7" ht="47.25">
      <c r="A19" s="29" t="s">
        <v>0</v>
      </c>
      <c r="B19" s="30" t="s">
        <v>109</v>
      </c>
      <c r="C19" s="72" t="s">
        <v>113</v>
      </c>
      <c r="D19" s="72" t="s">
        <v>114</v>
      </c>
      <c r="E19" s="50" t="s">
        <v>119</v>
      </c>
      <c r="F19" s="50">
        <v>123</v>
      </c>
      <c r="G19" s="31">
        <f>882+453</f>
        <v>1335</v>
      </c>
    </row>
    <row r="20" spans="1:7" ht="31.5">
      <c r="A20" s="32" t="s">
        <v>121</v>
      </c>
      <c r="B20" s="30" t="s">
        <v>109</v>
      </c>
      <c r="C20" s="72" t="s">
        <v>113</v>
      </c>
      <c r="D20" s="72" t="s">
        <v>114</v>
      </c>
      <c r="E20" s="47" t="s">
        <v>122</v>
      </c>
      <c r="F20" s="71"/>
      <c r="G20" s="31">
        <f>G21</f>
        <v>160.29999999999995</v>
      </c>
    </row>
    <row r="21" spans="1:7" ht="47.25">
      <c r="A21" s="29" t="s">
        <v>0</v>
      </c>
      <c r="B21" s="30" t="s">
        <v>109</v>
      </c>
      <c r="C21" s="72" t="s">
        <v>113</v>
      </c>
      <c r="D21" s="72" t="s">
        <v>114</v>
      </c>
      <c r="E21" s="71"/>
      <c r="F21" s="71"/>
      <c r="G21" s="31">
        <f>G22</f>
        <v>160.29999999999995</v>
      </c>
    </row>
    <row r="22" spans="1:7" ht="44.25" customHeight="1">
      <c r="A22" s="29" t="s">
        <v>123</v>
      </c>
      <c r="B22" s="30" t="s">
        <v>109</v>
      </c>
      <c r="C22" s="72" t="s">
        <v>113</v>
      </c>
      <c r="D22" s="72" t="s">
        <v>114</v>
      </c>
      <c r="E22" s="71" t="s">
        <v>124</v>
      </c>
      <c r="F22" s="71"/>
      <c r="G22" s="31">
        <f>G23+G24+G25</f>
        <v>160.29999999999995</v>
      </c>
    </row>
    <row r="23" spans="1:7" ht="31.5">
      <c r="A23" s="29" t="s">
        <v>125</v>
      </c>
      <c r="B23" s="30" t="s">
        <v>109</v>
      </c>
      <c r="C23" s="72" t="s">
        <v>113</v>
      </c>
      <c r="D23" s="72" t="s">
        <v>114</v>
      </c>
      <c r="E23" s="71" t="s">
        <v>124</v>
      </c>
      <c r="F23" s="71">
        <v>242</v>
      </c>
      <c r="G23" s="31">
        <f>75-10-15</f>
        <v>50</v>
      </c>
    </row>
    <row r="24" spans="1:7" ht="31.5">
      <c r="A24" s="29" t="s">
        <v>126</v>
      </c>
      <c r="B24" s="30" t="s">
        <v>109</v>
      </c>
      <c r="C24" s="72" t="s">
        <v>113</v>
      </c>
      <c r="D24" s="72" t="s">
        <v>114</v>
      </c>
      <c r="E24" s="71" t="s">
        <v>124</v>
      </c>
      <c r="F24" s="71">
        <v>244</v>
      </c>
      <c r="G24" s="31">
        <f>428.9-343.6+24</f>
        <v>109.29999999999995</v>
      </c>
    </row>
    <row r="25" spans="1:7" ht="15.75">
      <c r="A25" s="29" t="s">
        <v>127</v>
      </c>
      <c r="B25" s="30" t="s">
        <v>109</v>
      </c>
      <c r="C25" s="72" t="s">
        <v>113</v>
      </c>
      <c r="D25" s="72" t="s">
        <v>114</v>
      </c>
      <c r="E25" s="71" t="s">
        <v>124</v>
      </c>
      <c r="F25" s="71">
        <v>852</v>
      </c>
      <c r="G25" s="31">
        <f>10-9</f>
        <v>1</v>
      </c>
    </row>
    <row r="26" spans="1:7" ht="47.25">
      <c r="A26" s="29" t="s">
        <v>128</v>
      </c>
      <c r="B26" s="30" t="s">
        <v>109</v>
      </c>
      <c r="C26" s="72"/>
      <c r="D26" s="72"/>
      <c r="E26" s="50" t="s">
        <v>129</v>
      </c>
      <c r="F26" s="71"/>
      <c r="G26" s="31">
        <f>G27</f>
        <v>48.4</v>
      </c>
    </row>
    <row r="27" spans="1:7" ht="15.75">
      <c r="A27" s="29" t="s">
        <v>130</v>
      </c>
      <c r="B27" s="30" t="s">
        <v>109</v>
      </c>
      <c r="C27" s="72"/>
      <c r="D27" s="72"/>
      <c r="E27" s="50" t="s">
        <v>131</v>
      </c>
      <c r="F27" s="71"/>
      <c r="G27" s="31">
        <f>G29</f>
        <v>48.4</v>
      </c>
    </row>
    <row r="28" spans="1:7" ht="110.25">
      <c r="A28" s="33" t="s">
        <v>132</v>
      </c>
      <c r="B28" s="30" t="s">
        <v>109</v>
      </c>
      <c r="C28" s="72"/>
      <c r="D28" s="72"/>
      <c r="E28" s="50" t="s">
        <v>133</v>
      </c>
      <c r="F28" s="71"/>
      <c r="G28" s="31">
        <f>G30</f>
        <v>48.4</v>
      </c>
    </row>
    <row r="29" spans="1:7" ht="47.25">
      <c r="A29" s="29" t="s">
        <v>0</v>
      </c>
      <c r="B29" s="30" t="s">
        <v>109</v>
      </c>
      <c r="C29" s="72" t="s">
        <v>113</v>
      </c>
      <c r="D29" s="72" t="s">
        <v>114</v>
      </c>
      <c r="E29" s="50"/>
      <c r="F29" s="71"/>
      <c r="G29" s="31">
        <f>G28</f>
        <v>48.4</v>
      </c>
    </row>
    <row r="30" spans="1:7" ht="18.75" customHeight="1">
      <c r="A30" s="2" t="s">
        <v>30</v>
      </c>
      <c r="B30" s="30" t="s">
        <v>109</v>
      </c>
      <c r="C30" s="72" t="s">
        <v>113</v>
      </c>
      <c r="D30" s="72" t="s">
        <v>114</v>
      </c>
      <c r="E30" s="50" t="s">
        <v>133</v>
      </c>
      <c r="F30" s="71">
        <v>540</v>
      </c>
      <c r="G30" s="31">
        <v>48.4</v>
      </c>
    </row>
    <row r="31" spans="1:7" ht="47.25">
      <c r="A31" s="22" t="s">
        <v>134</v>
      </c>
      <c r="B31" s="26" t="s">
        <v>26</v>
      </c>
      <c r="C31" s="72"/>
      <c r="D31" s="72"/>
      <c r="E31" s="71"/>
      <c r="F31" s="71"/>
      <c r="G31" s="28">
        <f>G32+G59+G133+G170+G184+G198+G202+G229</f>
        <v>105054.15</v>
      </c>
    </row>
    <row r="32" spans="1:7" ht="66.75" customHeight="1">
      <c r="A32" s="33" t="s">
        <v>384</v>
      </c>
      <c r="B32" s="30" t="s">
        <v>26</v>
      </c>
      <c r="C32" s="72"/>
      <c r="D32" s="72"/>
      <c r="E32" s="71" t="s">
        <v>136</v>
      </c>
      <c r="F32" s="71"/>
      <c r="G32" s="31">
        <f>G33+G36+G40+G43+G46+G49+G52+G55</f>
        <v>3502.6000000000004</v>
      </c>
    </row>
    <row r="33" spans="1:7" ht="15.75">
      <c r="A33" s="33" t="s">
        <v>2</v>
      </c>
      <c r="B33" s="30" t="s">
        <v>26</v>
      </c>
      <c r="C33" s="72" t="s">
        <v>138</v>
      </c>
      <c r="D33" s="72" t="s">
        <v>139</v>
      </c>
      <c r="E33" s="71"/>
      <c r="F33" s="71"/>
      <c r="G33" s="31">
        <f>G34</f>
        <v>0</v>
      </c>
    </row>
    <row r="34" spans="1:7" ht="31.5">
      <c r="A34" s="33" t="s">
        <v>140</v>
      </c>
      <c r="B34" s="30" t="s">
        <v>26</v>
      </c>
      <c r="C34" s="72" t="s">
        <v>138</v>
      </c>
      <c r="D34" s="72" t="s">
        <v>139</v>
      </c>
      <c r="E34" s="71" t="s">
        <v>385</v>
      </c>
      <c r="F34" s="71"/>
      <c r="G34" s="31">
        <f>G35</f>
        <v>0</v>
      </c>
    </row>
    <row r="35" spans="1:7" ht="31.5">
      <c r="A35" s="33" t="s">
        <v>126</v>
      </c>
      <c r="B35" s="30" t="s">
        <v>26</v>
      </c>
      <c r="C35" s="72" t="s">
        <v>138</v>
      </c>
      <c r="D35" s="72" t="s">
        <v>139</v>
      </c>
      <c r="E35" s="71" t="s">
        <v>385</v>
      </c>
      <c r="F35" s="71">
        <v>244</v>
      </c>
      <c r="G35" s="31">
        <f>150-150</f>
        <v>0</v>
      </c>
    </row>
    <row r="36" spans="1:7" ht="15.75">
      <c r="A36" s="2" t="s">
        <v>5</v>
      </c>
      <c r="B36" s="30" t="s">
        <v>26</v>
      </c>
      <c r="C36" s="72" t="s">
        <v>141</v>
      </c>
      <c r="D36" s="72" t="s">
        <v>114</v>
      </c>
      <c r="E36" s="71"/>
      <c r="F36" s="71"/>
      <c r="G36" s="31">
        <f>G37</f>
        <v>1922.3000000000002</v>
      </c>
    </row>
    <row r="37" spans="1:7" ht="15.75" customHeight="1">
      <c r="A37" s="33" t="s">
        <v>142</v>
      </c>
      <c r="B37" s="30" t="s">
        <v>26</v>
      </c>
      <c r="C37" s="72" t="s">
        <v>141</v>
      </c>
      <c r="D37" s="72" t="s">
        <v>114</v>
      </c>
      <c r="E37" s="71" t="s">
        <v>386</v>
      </c>
      <c r="F37" s="71"/>
      <c r="G37" s="31">
        <f>G38+G39</f>
        <v>1922.3000000000002</v>
      </c>
    </row>
    <row r="38" spans="1:7" ht="31.5">
      <c r="A38" s="2" t="s">
        <v>143</v>
      </c>
      <c r="B38" s="30" t="s">
        <v>26</v>
      </c>
      <c r="C38" s="72" t="s">
        <v>141</v>
      </c>
      <c r="D38" s="72" t="s">
        <v>114</v>
      </c>
      <c r="E38" s="71" t="s">
        <v>386</v>
      </c>
      <c r="F38" s="71">
        <v>243</v>
      </c>
      <c r="G38" s="31">
        <f>800-800</f>
        <v>0</v>
      </c>
    </row>
    <row r="39" spans="1:7" ht="31.5">
      <c r="A39" s="33" t="s">
        <v>126</v>
      </c>
      <c r="B39" s="30" t="s">
        <v>26</v>
      </c>
      <c r="C39" s="72" t="s">
        <v>141</v>
      </c>
      <c r="D39" s="72" t="s">
        <v>114</v>
      </c>
      <c r="E39" s="71" t="s">
        <v>386</v>
      </c>
      <c r="F39" s="71">
        <v>244</v>
      </c>
      <c r="G39" s="31">
        <f>2122.3-200</f>
        <v>1922.3000000000002</v>
      </c>
    </row>
    <row r="40" spans="1:7" ht="15.75">
      <c r="A40" s="33" t="s">
        <v>2</v>
      </c>
      <c r="B40" s="30" t="s">
        <v>26</v>
      </c>
      <c r="C40" s="72" t="s">
        <v>138</v>
      </c>
      <c r="D40" s="72" t="s">
        <v>139</v>
      </c>
      <c r="E40" s="86"/>
      <c r="F40" s="86"/>
      <c r="G40" s="31">
        <f>G41</f>
        <v>0</v>
      </c>
    </row>
    <row r="41" spans="1:7" ht="31.5">
      <c r="A41" s="33" t="s">
        <v>144</v>
      </c>
      <c r="B41" s="30" t="s">
        <v>26</v>
      </c>
      <c r="C41" s="72" t="s">
        <v>138</v>
      </c>
      <c r="D41" s="72" t="s">
        <v>139</v>
      </c>
      <c r="E41" s="71" t="s">
        <v>387</v>
      </c>
      <c r="F41" s="71"/>
      <c r="G41" s="31">
        <f>G42</f>
        <v>0</v>
      </c>
    </row>
    <row r="42" spans="1:7" ht="31.5">
      <c r="A42" s="33" t="s">
        <v>126</v>
      </c>
      <c r="B42" s="30" t="s">
        <v>26</v>
      </c>
      <c r="C42" s="72" t="s">
        <v>138</v>
      </c>
      <c r="D42" s="72" t="s">
        <v>139</v>
      </c>
      <c r="E42" s="71" t="s">
        <v>387</v>
      </c>
      <c r="F42" s="71">
        <v>244</v>
      </c>
      <c r="G42" s="31">
        <f>2550+600-850-2300</f>
        <v>0</v>
      </c>
    </row>
    <row r="43" spans="1:7" ht="15.75">
      <c r="A43" s="33" t="s">
        <v>4</v>
      </c>
      <c r="B43" s="30" t="s">
        <v>26</v>
      </c>
      <c r="C43" s="72" t="s">
        <v>141</v>
      </c>
      <c r="D43" s="72" t="s">
        <v>145</v>
      </c>
      <c r="E43" s="86"/>
      <c r="F43" s="86"/>
      <c r="G43" s="31">
        <f>G44</f>
        <v>0</v>
      </c>
    </row>
    <row r="44" spans="1:7" ht="31.5">
      <c r="A44" s="33" t="s">
        <v>144</v>
      </c>
      <c r="B44" s="30" t="s">
        <v>26</v>
      </c>
      <c r="C44" s="72" t="s">
        <v>141</v>
      </c>
      <c r="D44" s="72" t="s">
        <v>145</v>
      </c>
      <c r="E44" s="71" t="s">
        <v>387</v>
      </c>
      <c r="F44" s="86"/>
      <c r="G44" s="31">
        <f>G45</f>
        <v>0</v>
      </c>
    </row>
    <row r="45" spans="1:7" ht="31.5">
      <c r="A45" s="2" t="s">
        <v>146</v>
      </c>
      <c r="B45" s="30" t="s">
        <v>26</v>
      </c>
      <c r="C45" s="72" t="s">
        <v>141</v>
      </c>
      <c r="D45" s="72" t="s">
        <v>145</v>
      </c>
      <c r="E45" s="71" t="s">
        <v>387</v>
      </c>
      <c r="F45" s="87">
        <v>411</v>
      </c>
      <c r="G45" s="35">
        <v>0</v>
      </c>
    </row>
    <row r="46" spans="1:7" ht="15.75">
      <c r="A46" s="33" t="s">
        <v>4</v>
      </c>
      <c r="B46" s="30" t="s">
        <v>26</v>
      </c>
      <c r="C46" s="72" t="s">
        <v>141</v>
      </c>
      <c r="D46" s="72" t="s">
        <v>145</v>
      </c>
      <c r="E46" s="86"/>
      <c r="F46" s="86"/>
      <c r="G46" s="31">
        <f>G47</f>
        <v>0</v>
      </c>
    </row>
    <row r="47" spans="1:7" ht="31.5">
      <c r="A47" s="33" t="s">
        <v>147</v>
      </c>
      <c r="B47" s="30" t="s">
        <v>26</v>
      </c>
      <c r="C47" s="72" t="s">
        <v>141</v>
      </c>
      <c r="D47" s="72" t="s">
        <v>145</v>
      </c>
      <c r="E47" s="71" t="s">
        <v>388</v>
      </c>
      <c r="F47" s="71"/>
      <c r="G47" s="31">
        <f>G48</f>
        <v>0</v>
      </c>
    </row>
    <row r="48" spans="1:7" ht="31.5">
      <c r="A48" s="2" t="s">
        <v>143</v>
      </c>
      <c r="B48" s="30" t="s">
        <v>26</v>
      </c>
      <c r="C48" s="72" t="s">
        <v>141</v>
      </c>
      <c r="D48" s="72" t="s">
        <v>145</v>
      </c>
      <c r="E48" s="71" t="s">
        <v>388</v>
      </c>
      <c r="F48" s="71">
        <v>243</v>
      </c>
      <c r="G48" s="31">
        <f>1000-1000</f>
        <v>0</v>
      </c>
    </row>
    <row r="49" spans="1:7" ht="15.75">
      <c r="A49" s="2" t="s">
        <v>3</v>
      </c>
      <c r="B49" s="30" t="s">
        <v>26</v>
      </c>
      <c r="C49" s="72" t="s">
        <v>141</v>
      </c>
      <c r="D49" s="72" t="s">
        <v>113</v>
      </c>
      <c r="E49" s="86"/>
      <c r="F49" s="86"/>
      <c r="G49" s="31">
        <f>G50</f>
        <v>0</v>
      </c>
    </row>
    <row r="50" spans="1:7" ht="31.5">
      <c r="A50" s="33" t="s">
        <v>148</v>
      </c>
      <c r="B50" s="30" t="s">
        <v>26</v>
      </c>
      <c r="C50" s="72" t="s">
        <v>141</v>
      </c>
      <c r="D50" s="72" t="s">
        <v>113</v>
      </c>
      <c r="E50" s="71" t="s">
        <v>389</v>
      </c>
      <c r="F50" s="71"/>
      <c r="G50" s="31">
        <f>G51</f>
        <v>0</v>
      </c>
    </row>
    <row r="51" spans="1:7" ht="31.5">
      <c r="A51" s="2" t="s">
        <v>149</v>
      </c>
      <c r="B51" s="30" t="s">
        <v>26</v>
      </c>
      <c r="C51" s="72" t="s">
        <v>141</v>
      </c>
      <c r="D51" s="72" t="s">
        <v>113</v>
      </c>
      <c r="E51" s="71" t="s">
        <v>389</v>
      </c>
      <c r="F51" s="71">
        <v>810</v>
      </c>
      <c r="G51" s="31">
        <f>5024.3-1825.5-3198.8</f>
        <v>0</v>
      </c>
    </row>
    <row r="52" spans="1:7" ht="15.75">
      <c r="A52" s="2" t="s">
        <v>5</v>
      </c>
      <c r="B52" s="30" t="s">
        <v>26</v>
      </c>
      <c r="C52" s="72" t="s">
        <v>141</v>
      </c>
      <c r="D52" s="72" t="s">
        <v>114</v>
      </c>
      <c r="E52" s="86"/>
      <c r="F52" s="86"/>
      <c r="G52" s="31">
        <f>G53</f>
        <v>150</v>
      </c>
    </row>
    <row r="53" spans="1:7" ht="31.5">
      <c r="A53" s="33" t="s">
        <v>148</v>
      </c>
      <c r="B53" s="30" t="s">
        <v>26</v>
      </c>
      <c r="C53" s="72" t="s">
        <v>141</v>
      </c>
      <c r="D53" s="72" t="s">
        <v>114</v>
      </c>
      <c r="E53" s="71" t="s">
        <v>389</v>
      </c>
      <c r="F53" s="86"/>
      <c r="G53" s="31">
        <f>G54</f>
        <v>150</v>
      </c>
    </row>
    <row r="54" spans="1:7" ht="31.5">
      <c r="A54" s="33" t="s">
        <v>126</v>
      </c>
      <c r="B54" s="30" t="s">
        <v>26</v>
      </c>
      <c r="C54" s="72" t="s">
        <v>141</v>
      </c>
      <c r="D54" s="72" t="s">
        <v>114</v>
      </c>
      <c r="E54" s="71" t="s">
        <v>389</v>
      </c>
      <c r="F54" s="71">
        <v>244</v>
      </c>
      <c r="G54" s="31">
        <f>136.7+13.3</f>
        <v>150</v>
      </c>
    </row>
    <row r="55" spans="1:7" ht="15.75">
      <c r="A55" s="2" t="s">
        <v>3</v>
      </c>
      <c r="B55" s="30" t="s">
        <v>26</v>
      </c>
      <c r="C55" s="72" t="s">
        <v>141</v>
      </c>
      <c r="D55" s="72" t="s">
        <v>113</v>
      </c>
      <c r="E55" s="88"/>
      <c r="F55" s="88"/>
      <c r="G55" s="35">
        <f>G56</f>
        <v>1430.3</v>
      </c>
    </row>
    <row r="56" spans="1:7" ht="31.5">
      <c r="A56" s="2" t="s">
        <v>150</v>
      </c>
      <c r="B56" s="30" t="s">
        <v>26</v>
      </c>
      <c r="C56" s="72" t="s">
        <v>141</v>
      </c>
      <c r="D56" s="72" t="s">
        <v>113</v>
      </c>
      <c r="E56" s="71" t="s">
        <v>390</v>
      </c>
      <c r="F56" s="71"/>
      <c r="G56" s="31">
        <f>G57+G58</f>
        <v>1430.3</v>
      </c>
    </row>
    <row r="57" spans="1:7" ht="31.5">
      <c r="A57" s="33" t="s">
        <v>126</v>
      </c>
      <c r="B57" s="30" t="s">
        <v>26</v>
      </c>
      <c r="C57" s="72" t="s">
        <v>141</v>
      </c>
      <c r="D57" s="72" t="s">
        <v>113</v>
      </c>
      <c r="E57" s="71" t="s">
        <v>390</v>
      </c>
      <c r="F57" s="71">
        <v>244</v>
      </c>
      <c r="G57" s="31">
        <f>1159.7+500-229.4-1430.3</f>
        <v>0</v>
      </c>
    </row>
    <row r="58" spans="1:7" ht="15.75">
      <c r="A58" s="2" t="s">
        <v>177</v>
      </c>
      <c r="B58" s="30" t="s">
        <v>26</v>
      </c>
      <c r="C58" s="72" t="s">
        <v>141</v>
      </c>
      <c r="D58" s="72" t="s">
        <v>113</v>
      </c>
      <c r="E58" s="71" t="s">
        <v>390</v>
      </c>
      <c r="F58" s="71">
        <v>852</v>
      </c>
      <c r="G58" s="31">
        <v>1430.3</v>
      </c>
    </row>
    <row r="59" spans="1:7" ht="47.25">
      <c r="A59" s="38" t="s">
        <v>154</v>
      </c>
      <c r="B59" s="30" t="s">
        <v>26</v>
      </c>
      <c r="C59" s="72"/>
      <c r="D59" s="72"/>
      <c r="E59" s="71" t="s">
        <v>155</v>
      </c>
      <c r="F59" s="71"/>
      <c r="G59" s="31">
        <f>G60+G79+G88+G102+G114+G122</f>
        <v>3569.4000000000005</v>
      </c>
    </row>
    <row r="60" spans="1:7" ht="63">
      <c r="A60" s="34" t="s">
        <v>156</v>
      </c>
      <c r="B60" s="30" t="s">
        <v>26</v>
      </c>
      <c r="C60" s="72"/>
      <c r="D60" s="72"/>
      <c r="E60" s="85" t="s">
        <v>157</v>
      </c>
      <c r="F60" s="85"/>
      <c r="G60" s="36">
        <f>G61+G71+G74</f>
        <v>1633.3000000000002</v>
      </c>
    </row>
    <row r="61" spans="1:7" ht="15.75">
      <c r="A61" s="29" t="s">
        <v>1</v>
      </c>
      <c r="B61" s="30" t="s">
        <v>26</v>
      </c>
      <c r="C61" s="72" t="s">
        <v>113</v>
      </c>
      <c r="D61" s="72" t="s">
        <v>158</v>
      </c>
      <c r="E61" s="85"/>
      <c r="F61" s="85"/>
      <c r="G61" s="31">
        <f>G62+G65+G67+G69</f>
        <v>821.2</v>
      </c>
    </row>
    <row r="62" spans="1:7" ht="31.5">
      <c r="A62" s="33" t="s">
        <v>159</v>
      </c>
      <c r="B62" s="30" t="s">
        <v>26</v>
      </c>
      <c r="C62" s="72" t="s">
        <v>113</v>
      </c>
      <c r="D62" s="72" t="s">
        <v>158</v>
      </c>
      <c r="E62" s="71" t="s">
        <v>160</v>
      </c>
      <c r="F62" s="71"/>
      <c r="G62" s="31">
        <f>G63+G64</f>
        <v>705.7</v>
      </c>
    </row>
    <row r="63" spans="1:7" ht="31.5">
      <c r="A63" s="29" t="s">
        <v>126</v>
      </c>
      <c r="B63" s="30" t="s">
        <v>26</v>
      </c>
      <c r="C63" s="72" t="s">
        <v>113</v>
      </c>
      <c r="D63" s="72" t="s">
        <v>158</v>
      </c>
      <c r="E63" s="71" t="s">
        <v>160</v>
      </c>
      <c r="F63" s="71">
        <v>244</v>
      </c>
      <c r="G63" s="31">
        <f>930+19.5-253.8</f>
        <v>695.7</v>
      </c>
    </row>
    <row r="64" spans="1:7" ht="15.75">
      <c r="A64" s="2" t="s">
        <v>161</v>
      </c>
      <c r="B64" s="30" t="s">
        <v>26</v>
      </c>
      <c r="C64" s="72" t="s">
        <v>113</v>
      </c>
      <c r="D64" s="72" t="s">
        <v>158</v>
      </c>
      <c r="E64" s="71" t="s">
        <v>160</v>
      </c>
      <c r="F64" s="71">
        <v>350</v>
      </c>
      <c r="G64" s="31">
        <v>10</v>
      </c>
    </row>
    <row r="65" spans="1:7" ht="21" customHeight="1">
      <c r="A65" s="33" t="s">
        <v>162</v>
      </c>
      <c r="B65" s="30" t="s">
        <v>26</v>
      </c>
      <c r="C65" s="72" t="s">
        <v>113</v>
      </c>
      <c r="D65" s="72" t="s">
        <v>158</v>
      </c>
      <c r="E65" s="71" t="s">
        <v>163</v>
      </c>
      <c r="F65" s="71"/>
      <c r="G65" s="31">
        <f>G66</f>
        <v>76.5</v>
      </c>
    </row>
    <row r="66" spans="1:7" ht="31.5">
      <c r="A66" s="29" t="s">
        <v>126</v>
      </c>
      <c r="B66" s="30" t="s">
        <v>26</v>
      </c>
      <c r="C66" s="72" t="s">
        <v>113</v>
      </c>
      <c r="D66" s="72" t="s">
        <v>158</v>
      </c>
      <c r="E66" s="71" t="s">
        <v>163</v>
      </c>
      <c r="F66" s="71">
        <v>244</v>
      </c>
      <c r="G66" s="31">
        <f>185-108.5</f>
        <v>76.5</v>
      </c>
    </row>
    <row r="67" spans="1:7" ht="15.75">
      <c r="A67" s="33" t="s">
        <v>164</v>
      </c>
      <c r="B67" s="30" t="s">
        <v>26</v>
      </c>
      <c r="C67" s="72" t="s">
        <v>113</v>
      </c>
      <c r="D67" s="72" t="s">
        <v>158</v>
      </c>
      <c r="E67" s="71" t="s">
        <v>165</v>
      </c>
      <c r="F67" s="71"/>
      <c r="G67" s="31">
        <f>G68</f>
        <v>38</v>
      </c>
    </row>
    <row r="68" spans="1:7" ht="31.5">
      <c r="A68" s="29" t="s">
        <v>126</v>
      </c>
      <c r="B68" s="30" t="s">
        <v>26</v>
      </c>
      <c r="C68" s="72" t="s">
        <v>113</v>
      </c>
      <c r="D68" s="72" t="s">
        <v>158</v>
      </c>
      <c r="E68" s="71" t="s">
        <v>165</v>
      </c>
      <c r="F68" s="71">
        <v>244</v>
      </c>
      <c r="G68" s="31">
        <f>107-69</f>
        <v>38</v>
      </c>
    </row>
    <row r="69" spans="1:7" ht="15.75">
      <c r="A69" s="33" t="s">
        <v>166</v>
      </c>
      <c r="B69" s="30" t="s">
        <v>26</v>
      </c>
      <c r="C69" s="72" t="s">
        <v>113</v>
      </c>
      <c r="D69" s="72" t="s">
        <v>158</v>
      </c>
      <c r="E69" s="71" t="s">
        <v>167</v>
      </c>
      <c r="F69" s="71"/>
      <c r="G69" s="31">
        <f>G70</f>
        <v>1</v>
      </c>
    </row>
    <row r="70" spans="1:7" ht="15.75">
      <c r="A70" s="2" t="s">
        <v>161</v>
      </c>
      <c r="B70" s="30" t="s">
        <v>26</v>
      </c>
      <c r="C70" s="72" t="s">
        <v>113</v>
      </c>
      <c r="D70" s="72" t="s">
        <v>158</v>
      </c>
      <c r="E70" s="71" t="s">
        <v>167</v>
      </c>
      <c r="F70" s="71">
        <v>350</v>
      </c>
      <c r="G70" s="31">
        <f>10-9</f>
        <v>1</v>
      </c>
    </row>
    <row r="71" spans="1:7" ht="15.75">
      <c r="A71" s="29" t="s">
        <v>5</v>
      </c>
      <c r="B71" s="30"/>
      <c r="C71" s="72" t="s">
        <v>141</v>
      </c>
      <c r="D71" s="72" t="s">
        <v>114</v>
      </c>
      <c r="E71" s="71"/>
      <c r="F71" s="71"/>
      <c r="G71" s="31">
        <f>G72</f>
        <v>60.5</v>
      </c>
    </row>
    <row r="72" spans="1:7" ht="15.75">
      <c r="A72" s="33" t="s">
        <v>166</v>
      </c>
      <c r="B72" s="30" t="s">
        <v>26</v>
      </c>
      <c r="C72" s="72" t="s">
        <v>141</v>
      </c>
      <c r="D72" s="72" t="s">
        <v>114</v>
      </c>
      <c r="E72" s="71" t="s">
        <v>167</v>
      </c>
      <c r="F72" s="71"/>
      <c r="G72" s="31">
        <f>G73</f>
        <v>60.5</v>
      </c>
    </row>
    <row r="73" spans="1:7" ht="31.5">
      <c r="A73" s="29" t="s">
        <v>126</v>
      </c>
      <c r="B73" s="30" t="s">
        <v>26</v>
      </c>
      <c r="C73" s="72" t="s">
        <v>141</v>
      </c>
      <c r="D73" s="72" t="s">
        <v>114</v>
      </c>
      <c r="E73" s="71" t="s">
        <v>167</v>
      </c>
      <c r="F73" s="71">
        <v>244</v>
      </c>
      <c r="G73" s="31">
        <f>60+0.5</f>
        <v>60.5</v>
      </c>
    </row>
    <row r="74" spans="1:7" ht="15.75">
      <c r="A74" s="29" t="s">
        <v>1</v>
      </c>
      <c r="B74" s="30"/>
      <c r="C74" s="72" t="s">
        <v>113</v>
      </c>
      <c r="D74" s="72" t="s">
        <v>158</v>
      </c>
      <c r="E74" s="71"/>
      <c r="F74" s="71"/>
      <c r="G74" s="31">
        <f>G75+G77</f>
        <v>751.6</v>
      </c>
    </row>
    <row r="75" spans="1:7" ht="15.75">
      <c r="A75" s="33" t="s">
        <v>168</v>
      </c>
      <c r="B75" s="30" t="s">
        <v>26</v>
      </c>
      <c r="C75" s="72" t="s">
        <v>113</v>
      </c>
      <c r="D75" s="72" t="s">
        <v>158</v>
      </c>
      <c r="E75" s="71" t="s">
        <v>169</v>
      </c>
      <c r="F75" s="71"/>
      <c r="G75" s="31">
        <f>G76</f>
        <v>617</v>
      </c>
    </row>
    <row r="76" spans="1:7" ht="31.5">
      <c r="A76" s="29" t="s">
        <v>126</v>
      </c>
      <c r="B76" s="30" t="s">
        <v>26</v>
      </c>
      <c r="C76" s="72" t="s">
        <v>113</v>
      </c>
      <c r="D76" s="72" t="s">
        <v>158</v>
      </c>
      <c r="E76" s="71" t="s">
        <v>169</v>
      </c>
      <c r="F76" s="71">
        <v>244</v>
      </c>
      <c r="G76" s="31">
        <f>905-288</f>
        <v>617</v>
      </c>
    </row>
    <row r="77" spans="1:7" ht="31.5">
      <c r="A77" s="33" t="s">
        <v>170</v>
      </c>
      <c r="B77" s="30" t="s">
        <v>26</v>
      </c>
      <c r="C77" s="72" t="s">
        <v>113</v>
      </c>
      <c r="D77" s="72" t="s">
        <v>158</v>
      </c>
      <c r="E77" s="71" t="s">
        <v>171</v>
      </c>
      <c r="F77" s="71"/>
      <c r="G77" s="31">
        <f>G78</f>
        <v>134.6</v>
      </c>
    </row>
    <row r="78" spans="1:7" ht="31.5">
      <c r="A78" s="29" t="s">
        <v>126</v>
      </c>
      <c r="B78" s="30" t="s">
        <v>26</v>
      </c>
      <c r="C78" s="72" t="s">
        <v>113</v>
      </c>
      <c r="D78" s="72" t="s">
        <v>158</v>
      </c>
      <c r="E78" s="71" t="s">
        <v>171</v>
      </c>
      <c r="F78" s="71">
        <v>244</v>
      </c>
      <c r="G78" s="31">
        <f>230-95.4</f>
        <v>134.6</v>
      </c>
    </row>
    <row r="79" spans="1:7" ht="63">
      <c r="A79" s="34" t="s">
        <v>172</v>
      </c>
      <c r="B79" s="39" t="s">
        <v>26</v>
      </c>
      <c r="C79" s="89"/>
      <c r="D79" s="89"/>
      <c r="E79" s="85" t="s">
        <v>173</v>
      </c>
      <c r="F79" s="71"/>
      <c r="G79" s="36">
        <f>G80</f>
        <v>336.1</v>
      </c>
    </row>
    <row r="80" spans="1:7" ht="15.75">
      <c r="A80" s="8" t="s">
        <v>28</v>
      </c>
      <c r="B80" s="30" t="s">
        <v>26</v>
      </c>
      <c r="C80" s="72" t="s">
        <v>174</v>
      </c>
      <c r="D80" s="72" t="s">
        <v>141</v>
      </c>
      <c r="E80" s="69"/>
      <c r="F80" s="71"/>
      <c r="G80" s="31">
        <f>G81+G84+G86</f>
        <v>336.1</v>
      </c>
    </row>
    <row r="81" spans="1:7" ht="15.75">
      <c r="A81" s="33" t="s">
        <v>175</v>
      </c>
      <c r="B81" s="30" t="s">
        <v>26</v>
      </c>
      <c r="C81" s="72" t="s">
        <v>174</v>
      </c>
      <c r="D81" s="72" t="s">
        <v>141</v>
      </c>
      <c r="E81" s="71" t="s">
        <v>176</v>
      </c>
      <c r="F81" s="71"/>
      <c r="G81" s="31">
        <f>G82+G83</f>
        <v>288</v>
      </c>
    </row>
    <row r="82" spans="1:7" ht="31.5">
      <c r="A82" s="29" t="s">
        <v>126</v>
      </c>
      <c r="B82" s="30" t="s">
        <v>26</v>
      </c>
      <c r="C82" s="72" t="s">
        <v>174</v>
      </c>
      <c r="D82" s="72" t="s">
        <v>141</v>
      </c>
      <c r="E82" s="71" t="s">
        <v>176</v>
      </c>
      <c r="F82" s="71">
        <v>244</v>
      </c>
      <c r="G82" s="31">
        <f>333-45</f>
        <v>288</v>
      </c>
    </row>
    <row r="83" spans="1:7" ht="15.75">
      <c r="A83" s="2" t="s">
        <v>177</v>
      </c>
      <c r="B83" s="30" t="s">
        <v>26</v>
      </c>
      <c r="C83" s="72" t="s">
        <v>174</v>
      </c>
      <c r="D83" s="72" t="s">
        <v>141</v>
      </c>
      <c r="E83" s="71" t="s">
        <v>176</v>
      </c>
      <c r="F83" s="71">
        <v>852</v>
      </c>
      <c r="G83" s="31">
        <f>180-180</f>
        <v>0</v>
      </c>
    </row>
    <row r="84" spans="1:7" ht="15.75">
      <c r="A84" s="33" t="s">
        <v>178</v>
      </c>
      <c r="B84" s="30" t="s">
        <v>26</v>
      </c>
      <c r="C84" s="72" t="s">
        <v>174</v>
      </c>
      <c r="D84" s="72" t="s">
        <v>141</v>
      </c>
      <c r="E84" s="71" t="s">
        <v>179</v>
      </c>
      <c r="F84" s="71"/>
      <c r="G84" s="31">
        <f>G85</f>
        <v>5</v>
      </c>
    </row>
    <row r="85" spans="1:7" ht="31.5">
      <c r="A85" s="29" t="s">
        <v>126</v>
      </c>
      <c r="B85" s="30" t="s">
        <v>26</v>
      </c>
      <c r="C85" s="72" t="s">
        <v>174</v>
      </c>
      <c r="D85" s="72" t="s">
        <v>141</v>
      </c>
      <c r="E85" s="71" t="s">
        <v>179</v>
      </c>
      <c r="F85" s="71">
        <v>244</v>
      </c>
      <c r="G85" s="31">
        <f>30-25</f>
        <v>5</v>
      </c>
    </row>
    <row r="86" spans="1:7" ht="31.5">
      <c r="A86" s="33" t="s">
        <v>180</v>
      </c>
      <c r="B86" s="30" t="s">
        <v>26</v>
      </c>
      <c r="C86" s="72" t="s">
        <v>174</v>
      </c>
      <c r="D86" s="72" t="s">
        <v>141</v>
      </c>
      <c r="E86" s="71" t="s">
        <v>181</v>
      </c>
      <c r="F86" s="71"/>
      <c r="G86" s="123">
        <f>G87</f>
        <v>43.1</v>
      </c>
    </row>
    <row r="87" spans="1:7" ht="31.5">
      <c r="A87" s="29" t="s">
        <v>126</v>
      </c>
      <c r="B87" s="30" t="s">
        <v>26</v>
      </c>
      <c r="C87" s="72" t="s">
        <v>174</v>
      </c>
      <c r="D87" s="72" t="s">
        <v>141</v>
      </c>
      <c r="E87" s="71" t="s">
        <v>181</v>
      </c>
      <c r="F87" s="71">
        <v>244</v>
      </c>
      <c r="G87" s="31">
        <f>65-21.9</f>
        <v>43.1</v>
      </c>
    </row>
    <row r="88" spans="1:7" ht="47.25">
      <c r="A88" s="34" t="s">
        <v>182</v>
      </c>
      <c r="B88" s="30" t="s">
        <v>26</v>
      </c>
      <c r="C88" s="90"/>
      <c r="D88" s="90"/>
      <c r="E88" s="85" t="s">
        <v>183</v>
      </c>
      <c r="F88" s="85"/>
      <c r="G88" s="36">
        <f>G89</f>
        <v>1145.7</v>
      </c>
    </row>
    <row r="89" spans="1:7" ht="15.75">
      <c r="A89" s="33" t="s">
        <v>25</v>
      </c>
      <c r="B89" s="30" t="s">
        <v>26</v>
      </c>
      <c r="C89" s="72" t="s">
        <v>184</v>
      </c>
      <c r="D89" s="72" t="s">
        <v>184</v>
      </c>
      <c r="E89" s="69"/>
      <c r="F89" s="69"/>
      <c r="G89" s="31">
        <f>G90+G92+G95+G98+G100</f>
        <v>1145.7</v>
      </c>
    </row>
    <row r="90" spans="1:7" ht="31.5">
      <c r="A90" s="33" t="s">
        <v>185</v>
      </c>
      <c r="B90" s="30" t="s">
        <v>26</v>
      </c>
      <c r="C90" s="72" t="s">
        <v>184</v>
      </c>
      <c r="D90" s="72" t="s">
        <v>184</v>
      </c>
      <c r="E90" s="71" t="s">
        <v>186</v>
      </c>
      <c r="F90" s="71"/>
      <c r="G90" s="31">
        <f>G91</f>
        <v>19.099999999999994</v>
      </c>
    </row>
    <row r="91" spans="1:7" ht="31.5">
      <c r="A91" s="29" t="s">
        <v>126</v>
      </c>
      <c r="B91" s="30" t="s">
        <v>26</v>
      </c>
      <c r="C91" s="72" t="s">
        <v>184</v>
      </c>
      <c r="D91" s="72" t="s">
        <v>184</v>
      </c>
      <c r="E91" s="71" t="s">
        <v>186</v>
      </c>
      <c r="F91" s="71">
        <v>244</v>
      </c>
      <c r="G91" s="31">
        <f>55+33-68.9</f>
        <v>19.099999999999994</v>
      </c>
    </row>
    <row r="92" spans="1:7" ht="47.25">
      <c r="A92" s="33" t="s">
        <v>187</v>
      </c>
      <c r="B92" s="30" t="s">
        <v>26</v>
      </c>
      <c r="C92" s="72" t="s">
        <v>184</v>
      </c>
      <c r="D92" s="72" t="s">
        <v>184</v>
      </c>
      <c r="E92" s="71" t="s">
        <v>188</v>
      </c>
      <c r="F92" s="71"/>
      <c r="G92" s="31">
        <f>G93+G94</f>
        <v>129</v>
      </c>
    </row>
    <row r="93" spans="1:7" ht="15.75">
      <c r="A93" s="2" t="s">
        <v>189</v>
      </c>
      <c r="B93" s="30" t="s">
        <v>26</v>
      </c>
      <c r="C93" s="72" t="s">
        <v>184</v>
      </c>
      <c r="D93" s="72" t="s">
        <v>184</v>
      </c>
      <c r="E93" s="71" t="s">
        <v>188</v>
      </c>
      <c r="F93" s="71">
        <v>111</v>
      </c>
      <c r="G93" s="31">
        <f>150-22.6</f>
        <v>127.4</v>
      </c>
    </row>
    <row r="94" spans="1:7" ht="31.5">
      <c r="A94" s="29" t="s">
        <v>126</v>
      </c>
      <c r="B94" s="30" t="s">
        <v>26</v>
      </c>
      <c r="C94" s="72" t="s">
        <v>184</v>
      </c>
      <c r="D94" s="72" t="s">
        <v>184</v>
      </c>
      <c r="E94" s="71" t="s">
        <v>188</v>
      </c>
      <c r="F94" s="71">
        <v>244</v>
      </c>
      <c r="G94" s="31">
        <f>40-18-20.4</f>
        <v>1.6000000000000014</v>
      </c>
    </row>
    <row r="95" spans="1:7" ht="31.5">
      <c r="A95" s="33" t="s">
        <v>190</v>
      </c>
      <c r="B95" s="30" t="s">
        <v>26</v>
      </c>
      <c r="C95" s="72" t="s">
        <v>184</v>
      </c>
      <c r="D95" s="72" t="s">
        <v>184</v>
      </c>
      <c r="E95" s="71" t="s">
        <v>191</v>
      </c>
      <c r="F95" s="71"/>
      <c r="G95" s="31">
        <f>G96+G97</f>
        <v>403.3</v>
      </c>
    </row>
    <row r="96" spans="1:7" ht="15.75">
      <c r="A96" s="2" t="s">
        <v>161</v>
      </c>
      <c r="B96" s="30" t="s">
        <v>26</v>
      </c>
      <c r="C96" s="72" t="s">
        <v>184</v>
      </c>
      <c r="D96" s="72" t="s">
        <v>184</v>
      </c>
      <c r="E96" s="71" t="s">
        <v>191</v>
      </c>
      <c r="F96" s="71">
        <v>350</v>
      </c>
      <c r="G96" s="31">
        <f>40-9</f>
        <v>31</v>
      </c>
    </row>
    <row r="97" spans="1:7" ht="31.5">
      <c r="A97" s="29" t="s">
        <v>126</v>
      </c>
      <c r="B97" s="30" t="s">
        <v>26</v>
      </c>
      <c r="C97" s="72" t="s">
        <v>184</v>
      </c>
      <c r="D97" s="72" t="s">
        <v>184</v>
      </c>
      <c r="E97" s="71" t="s">
        <v>191</v>
      </c>
      <c r="F97" s="71">
        <v>244</v>
      </c>
      <c r="G97" s="31">
        <f>780-15-392.7</f>
        <v>372.3</v>
      </c>
    </row>
    <row r="98" spans="1:7" ht="15.75">
      <c r="A98" s="33" t="s">
        <v>192</v>
      </c>
      <c r="B98" s="30" t="s">
        <v>26</v>
      </c>
      <c r="C98" s="72" t="s">
        <v>184</v>
      </c>
      <c r="D98" s="72" t="s">
        <v>184</v>
      </c>
      <c r="E98" s="71" t="s">
        <v>193</v>
      </c>
      <c r="F98" s="71"/>
      <c r="G98" s="31">
        <f>G99</f>
        <v>203.6</v>
      </c>
    </row>
    <row r="99" spans="1:7" ht="31.5">
      <c r="A99" s="29" t="s">
        <v>126</v>
      </c>
      <c r="B99" s="30" t="s">
        <v>26</v>
      </c>
      <c r="C99" s="72" t="s">
        <v>184</v>
      </c>
      <c r="D99" s="72" t="s">
        <v>184</v>
      </c>
      <c r="E99" s="71" t="s">
        <v>193</v>
      </c>
      <c r="F99" s="71">
        <v>244</v>
      </c>
      <c r="G99" s="31">
        <f>220-16.4</f>
        <v>203.6</v>
      </c>
    </row>
    <row r="100" spans="1:7" ht="31.5">
      <c r="A100" s="33" t="s">
        <v>194</v>
      </c>
      <c r="B100" s="30" t="s">
        <v>26</v>
      </c>
      <c r="C100" s="72" t="s">
        <v>184</v>
      </c>
      <c r="D100" s="72" t="s">
        <v>184</v>
      </c>
      <c r="E100" s="71" t="s">
        <v>195</v>
      </c>
      <c r="F100" s="71"/>
      <c r="G100" s="31">
        <f>G101</f>
        <v>390.7</v>
      </c>
    </row>
    <row r="101" spans="1:7" ht="31.5">
      <c r="A101" s="29" t="s">
        <v>126</v>
      </c>
      <c r="B101" s="30" t="s">
        <v>26</v>
      </c>
      <c r="C101" s="72" t="s">
        <v>184</v>
      </c>
      <c r="D101" s="72" t="s">
        <v>184</v>
      </c>
      <c r="E101" s="71" t="s">
        <v>195</v>
      </c>
      <c r="F101" s="71">
        <v>244</v>
      </c>
      <c r="G101" s="31">
        <f>485-94.3</f>
        <v>390.7</v>
      </c>
    </row>
    <row r="102" spans="1:7" ht="63">
      <c r="A102" s="34" t="s">
        <v>196</v>
      </c>
      <c r="B102" s="30" t="s">
        <v>26</v>
      </c>
      <c r="C102" s="90"/>
      <c r="D102" s="90"/>
      <c r="E102" s="85" t="s">
        <v>197</v>
      </c>
      <c r="F102" s="85"/>
      <c r="G102" s="36">
        <f>G103</f>
        <v>108.3</v>
      </c>
    </row>
    <row r="103" spans="1:7" ht="15.75">
      <c r="A103" s="33" t="s">
        <v>25</v>
      </c>
      <c r="B103" s="30" t="s">
        <v>26</v>
      </c>
      <c r="C103" s="72" t="s">
        <v>184</v>
      </c>
      <c r="D103" s="72" t="s">
        <v>184</v>
      </c>
      <c r="E103" s="69"/>
      <c r="F103" s="69"/>
      <c r="G103" s="31">
        <f>G104+G106+G108+G110+G112</f>
        <v>108.3</v>
      </c>
    </row>
    <row r="104" spans="1:7" ht="47.25">
      <c r="A104" s="33" t="s">
        <v>198</v>
      </c>
      <c r="B104" s="30" t="s">
        <v>26</v>
      </c>
      <c r="C104" s="72" t="s">
        <v>184</v>
      </c>
      <c r="D104" s="72" t="s">
        <v>184</v>
      </c>
      <c r="E104" s="71" t="s">
        <v>199</v>
      </c>
      <c r="F104" s="71"/>
      <c r="G104" s="31">
        <f>G105</f>
        <v>3.9</v>
      </c>
    </row>
    <row r="105" spans="1:7" ht="31.5">
      <c r="A105" s="29" t="s">
        <v>126</v>
      </c>
      <c r="B105" s="30" t="s">
        <v>26</v>
      </c>
      <c r="C105" s="72" t="s">
        <v>184</v>
      </c>
      <c r="D105" s="72" t="s">
        <v>184</v>
      </c>
      <c r="E105" s="71" t="s">
        <v>199</v>
      </c>
      <c r="F105" s="71">
        <v>244</v>
      </c>
      <c r="G105" s="31">
        <f>6-2.1</f>
        <v>3.9</v>
      </c>
    </row>
    <row r="106" spans="1:7" ht="15.75">
      <c r="A106" s="33" t="s">
        <v>200</v>
      </c>
      <c r="B106" s="30" t="s">
        <v>26</v>
      </c>
      <c r="C106" s="72" t="s">
        <v>184</v>
      </c>
      <c r="D106" s="72" t="s">
        <v>184</v>
      </c>
      <c r="E106" s="71" t="s">
        <v>201</v>
      </c>
      <c r="F106" s="71"/>
      <c r="G106" s="31">
        <f>G107</f>
        <v>7.5</v>
      </c>
    </row>
    <row r="107" spans="1:7" ht="31.5">
      <c r="A107" s="29" t="s">
        <v>126</v>
      </c>
      <c r="B107" s="30" t="s">
        <v>26</v>
      </c>
      <c r="C107" s="72" t="s">
        <v>184</v>
      </c>
      <c r="D107" s="72" t="s">
        <v>184</v>
      </c>
      <c r="E107" s="71" t="s">
        <v>201</v>
      </c>
      <c r="F107" s="71">
        <v>244</v>
      </c>
      <c r="G107" s="31">
        <f>19-11.5</f>
        <v>7.5</v>
      </c>
    </row>
    <row r="108" spans="1:7" ht="15.75">
      <c r="A108" s="33" t="s">
        <v>202</v>
      </c>
      <c r="B108" s="30" t="s">
        <v>26</v>
      </c>
      <c r="C108" s="72" t="s">
        <v>184</v>
      </c>
      <c r="D108" s="72" t="s">
        <v>184</v>
      </c>
      <c r="E108" s="71" t="s">
        <v>203</v>
      </c>
      <c r="F108" s="71"/>
      <c r="G108" s="31">
        <f>G109</f>
        <v>21.4</v>
      </c>
    </row>
    <row r="109" spans="1:7" ht="31.5">
      <c r="A109" s="29" t="s">
        <v>126</v>
      </c>
      <c r="B109" s="30" t="s">
        <v>26</v>
      </c>
      <c r="C109" s="72" t="s">
        <v>184</v>
      </c>
      <c r="D109" s="72" t="s">
        <v>184</v>
      </c>
      <c r="E109" s="71" t="s">
        <v>203</v>
      </c>
      <c r="F109" s="71">
        <v>244</v>
      </c>
      <c r="G109" s="31">
        <f>34-12.6</f>
        <v>21.4</v>
      </c>
    </row>
    <row r="110" spans="1:7" ht="31.5">
      <c r="A110" s="33" t="s">
        <v>204</v>
      </c>
      <c r="B110" s="30" t="s">
        <v>26</v>
      </c>
      <c r="C110" s="72" t="s">
        <v>184</v>
      </c>
      <c r="D110" s="72" t="s">
        <v>184</v>
      </c>
      <c r="E110" s="71" t="s">
        <v>205</v>
      </c>
      <c r="F110" s="71"/>
      <c r="G110" s="31">
        <f>G111</f>
        <v>18.5</v>
      </c>
    </row>
    <row r="111" spans="1:7" ht="31.5">
      <c r="A111" s="29" t="s">
        <v>126</v>
      </c>
      <c r="B111" s="30" t="s">
        <v>26</v>
      </c>
      <c r="C111" s="72" t="s">
        <v>184</v>
      </c>
      <c r="D111" s="72" t="s">
        <v>184</v>
      </c>
      <c r="E111" s="71" t="s">
        <v>205</v>
      </c>
      <c r="F111" s="71">
        <v>244</v>
      </c>
      <c r="G111" s="31">
        <f>18+0.5</f>
        <v>18.5</v>
      </c>
    </row>
    <row r="112" spans="1:7" ht="15.75">
      <c r="A112" s="33" t="s">
        <v>206</v>
      </c>
      <c r="B112" s="30" t="s">
        <v>26</v>
      </c>
      <c r="C112" s="72" t="s">
        <v>184</v>
      </c>
      <c r="D112" s="72" t="s">
        <v>184</v>
      </c>
      <c r="E112" s="71" t="s">
        <v>207</v>
      </c>
      <c r="F112" s="71"/>
      <c r="G112" s="31">
        <f>G113</f>
        <v>57</v>
      </c>
    </row>
    <row r="113" spans="1:7" ht="31.5">
      <c r="A113" s="29" t="s">
        <v>126</v>
      </c>
      <c r="B113" s="30" t="s">
        <v>26</v>
      </c>
      <c r="C113" s="72" t="s">
        <v>184</v>
      </c>
      <c r="D113" s="72" t="s">
        <v>184</v>
      </c>
      <c r="E113" s="71" t="s">
        <v>207</v>
      </c>
      <c r="F113" s="71">
        <v>244</v>
      </c>
      <c r="G113" s="31">
        <f>110-53</f>
        <v>57</v>
      </c>
    </row>
    <row r="114" spans="1:7" ht="63">
      <c r="A114" s="34" t="s">
        <v>208</v>
      </c>
      <c r="B114" s="39" t="s">
        <v>26</v>
      </c>
      <c r="C114" s="89"/>
      <c r="D114" s="89"/>
      <c r="E114" s="85" t="s">
        <v>209</v>
      </c>
      <c r="F114" s="85"/>
      <c r="G114" s="36">
        <f>G115</f>
        <v>24</v>
      </c>
    </row>
    <row r="115" spans="1:7" ht="15.75">
      <c r="A115" s="9" t="s">
        <v>25</v>
      </c>
      <c r="B115" s="120" t="s">
        <v>26</v>
      </c>
      <c r="C115" s="121" t="s">
        <v>184</v>
      </c>
      <c r="D115" s="121" t="s">
        <v>184</v>
      </c>
      <c r="E115" s="122"/>
      <c r="F115" s="122"/>
      <c r="G115" s="123">
        <f>G116+G118+G120</f>
        <v>24</v>
      </c>
    </row>
    <row r="116" spans="1:7" ht="31.5">
      <c r="A116" s="33" t="s">
        <v>210</v>
      </c>
      <c r="B116" s="30" t="s">
        <v>26</v>
      </c>
      <c r="C116" s="72" t="s">
        <v>184</v>
      </c>
      <c r="D116" s="72" t="s">
        <v>184</v>
      </c>
      <c r="E116" s="71" t="s">
        <v>211</v>
      </c>
      <c r="F116" s="71"/>
      <c r="G116" s="31">
        <f>G117</f>
        <v>9</v>
      </c>
    </row>
    <row r="117" spans="1:7" ht="31.5">
      <c r="A117" s="29" t="s">
        <v>126</v>
      </c>
      <c r="B117" s="30" t="s">
        <v>26</v>
      </c>
      <c r="C117" s="72" t="s">
        <v>184</v>
      </c>
      <c r="D117" s="72" t="s">
        <v>184</v>
      </c>
      <c r="E117" s="71" t="s">
        <v>211</v>
      </c>
      <c r="F117" s="71">
        <v>244</v>
      </c>
      <c r="G117" s="31">
        <f>32-23</f>
        <v>9</v>
      </c>
    </row>
    <row r="118" spans="1:7" ht="31.5">
      <c r="A118" s="33" t="s">
        <v>212</v>
      </c>
      <c r="B118" s="30" t="s">
        <v>26</v>
      </c>
      <c r="C118" s="72" t="s">
        <v>184</v>
      </c>
      <c r="D118" s="72" t="s">
        <v>184</v>
      </c>
      <c r="E118" s="71" t="s">
        <v>213</v>
      </c>
      <c r="F118" s="71"/>
      <c r="G118" s="31">
        <f>G119</f>
        <v>13.9</v>
      </c>
    </row>
    <row r="119" spans="1:7" ht="31.5">
      <c r="A119" s="29" t="s">
        <v>126</v>
      </c>
      <c r="B119" s="30" t="s">
        <v>26</v>
      </c>
      <c r="C119" s="72" t="s">
        <v>184</v>
      </c>
      <c r="D119" s="72" t="s">
        <v>184</v>
      </c>
      <c r="E119" s="71" t="s">
        <v>213</v>
      </c>
      <c r="F119" s="71">
        <v>244</v>
      </c>
      <c r="G119" s="31">
        <f>17-3.1</f>
        <v>13.9</v>
      </c>
    </row>
    <row r="120" spans="1:7" ht="31.5">
      <c r="A120" s="33" t="s">
        <v>214</v>
      </c>
      <c r="B120" s="30" t="s">
        <v>26</v>
      </c>
      <c r="C120" s="72" t="s">
        <v>184</v>
      </c>
      <c r="D120" s="72" t="s">
        <v>184</v>
      </c>
      <c r="E120" s="71" t="s">
        <v>215</v>
      </c>
      <c r="F120" s="71"/>
      <c r="G120" s="31">
        <f>G121</f>
        <v>1.0999999999999996</v>
      </c>
    </row>
    <row r="121" spans="1:7" ht="31.5">
      <c r="A121" s="29" t="s">
        <v>126</v>
      </c>
      <c r="B121" s="30" t="s">
        <v>26</v>
      </c>
      <c r="C121" s="72" t="s">
        <v>184</v>
      </c>
      <c r="D121" s="72" t="s">
        <v>184</v>
      </c>
      <c r="E121" s="71" t="s">
        <v>215</v>
      </c>
      <c r="F121" s="71">
        <v>244</v>
      </c>
      <c r="G121" s="31">
        <f>15-13.9</f>
        <v>1.0999999999999996</v>
      </c>
    </row>
    <row r="122" spans="1:7" ht="63">
      <c r="A122" s="34" t="s">
        <v>216</v>
      </c>
      <c r="B122" s="30" t="s">
        <v>26</v>
      </c>
      <c r="C122" s="90"/>
      <c r="D122" s="90"/>
      <c r="E122" s="85" t="s">
        <v>217</v>
      </c>
      <c r="F122" s="85"/>
      <c r="G122" s="36">
        <f>G123+G130</f>
        <v>322</v>
      </c>
    </row>
    <row r="123" spans="1:7" ht="15.75">
      <c r="A123" s="29" t="s">
        <v>1</v>
      </c>
      <c r="B123" s="30" t="s">
        <v>26</v>
      </c>
      <c r="C123" s="72" t="s">
        <v>113</v>
      </c>
      <c r="D123" s="72" t="s">
        <v>158</v>
      </c>
      <c r="E123" s="69"/>
      <c r="F123" s="69"/>
      <c r="G123" s="31">
        <f>G124+G126+G128</f>
        <v>322</v>
      </c>
    </row>
    <row r="124" spans="1:7" ht="31.5">
      <c r="A124" s="33" t="s">
        <v>218</v>
      </c>
      <c r="B124" s="30" t="s">
        <v>26</v>
      </c>
      <c r="C124" s="72" t="s">
        <v>113</v>
      </c>
      <c r="D124" s="72" t="s">
        <v>158</v>
      </c>
      <c r="E124" s="71" t="s">
        <v>219</v>
      </c>
      <c r="F124" s="71"/>
      <c r="G124" s="31">
        <f>G125</f>
        <v>100</v>
      </c>
    </row>
    <row r="125" spans="1:7" ht="31.5">
      <c r="A125" s="29" t="s">
        <v>126</v>
      </c>
      <c r="B125" s="30" t="s">
        <v>26</v>
      </c>
      <c r="C125" s="72" t="s">
        <v>113</v>
      </c>
      <c r="D125" s="72" t="s">
        <v>158</v>
      </c>
      <c r="E125" s="71" t="s">
        <v>219</v>
      </c>
      <c r="F125" s="71">
        <v>244</v>
      </c>
      <c r="G125" s="31">
        <v>100</v>
      </c>
    </row>
    <row r="126" spans="1:7" ht="15.75">
      <c r="A126" s="33" t="s">
        <v>220</v>
      </c>
      <c r="B126" s="30" t="s">
        <v>26</v>
      </c>
      <c r="C126" s="72" t="s">
        <v>113</v>
      </c>
      <c r="D126" s="72" t="s">
        <v>158</v>
      </c>
      <c r="E126" s="71" t="s">
        <v>221</v>
      </c>
      <c r="F126" s="71"/>
      <c r="G126" s="31">
        <f>G127</f>
        <v>6</v>
      </c>
    </row>
    <row r="127" spans="1:7" ht="15.75">
      <c r="A127" s="2" t="s">
        <v>161</v>
      </c>
      <c r="B127" s="30" t="s">
        <v>26</v>
      </c>
      <c r="C127" s="72" t="s">
        <v>113</v>
      </c>
      <c r="D127" s="72" t="s">
        <v>158</v>
      </c>
      <c r="E127" s="71" t="s">
        <v>221</v>
      </c>
      <c r="F127" s="71">
        <v>350</v>
      </c>
      <c r="G127" s="31">
        <f>12-6</f>
        <v>6</v>
      </c>
    </row>
    <row r="128" spans="1:7" ht="15.75">
      <c r="A128" s="33" t="s">
        <v>222</v>
      </c>
      <c r="B128" s="30" t="s">
        <v>26</v>
      </c>
      <c r="C128" s="72" t="s">
        <v>113</v>
      </c>
      <c r="D128" s="72" t="s">
        <v>158</v>
      </c>
      <c r="E128" s="71" t="s">
        <v>223</v>
      </c>
      <c r="F128" s="71"/>
      <c r="G128" s="31">
        <f>G129</f>
        <v>216</v>
      </c>
    </row>
    <row r="129" spans="1:7" ht="31.5">
      <c r="A129" s="29" t="s">
        <v>126</v>
      </c>
      <c r="B129" s="30" t="s">
        <v>26</v>
      </c>
      <c r="C129" s="72" t="s">
        <v>113</v>
      </c>
      <c r="D129" s="72" t="s">
        <v>158</v>
      </c>
      <c r="E129" s="71" t="s">
        <v>223</v>
      </c>
      <c r="F129" s="71">
        <v>244</v>
      </c>
      <c r="G129" s="31">
        <f>666-450</f>
        <v>216</v>
      </c>
    </row>
    <row r="130" spans="1:7" ht="15.75">
      <c r="A130" s="29" t="s">
        <v>7</v>
      </c>
      <c r="B130" s="30"/>
      <c r="C130" s="72" t="s">
        <v>224</v>
      </c>
      <c r="D130" s="72" t="s">
        <v>114</v>
      </c>
      <c r="E130" s="71"/>
      <c r="F130" s="71"/>
      <c r="G130" s="31">
        <f>G131</f>
        <v>0</v>
      </c>
    </row>
    <row r="131" spans="1:7" ht="31.5">
      <c r="A131" s="33" t="s">
        <v>225</v>
      </c>
      <c r="B131" s="30" t="s">
        <v>26</v>
      </c>
      <c r="C131" s="72" t="s">
        <v>224</v>
      </c>
      <c r="D131" s="72" t="s">
        <v>114</v>
      </c>
      <c r="E131" s="71" t="s">
        <v>226</v>
      </c>
      <c r="F131" s="71"/>
      <c r="G131" s="31">
        <f>G132</f>
        <v>0</v>
      </c>
    </row>
    <row r="132" spans="1:7" ht="31.5">
      <c r="A132" s="29" t="s">
        <v>126</v>
      </c>
      <c r="B132" s="30" t="s">
        <v>26</v>
      </c>
      <c r="C132" s="72" t="s">
        <v>224</v>
      </c>
      <c r="D132" s="72" t="s">
        <v>114</v>
      </c>
      <c r="E132" s="71" t="s">
        <v>226</v>
      </c>
      <c r="F132" s="71">
        <v>244</v>
      </c>
      <c r="G132" s="31">
        <f>100-100</f>
        <v>0</v>
      </c>
    </row>
    <row r="133" spans="1:7" ht="30">
      <c r="A133" s="40" t="s">
        <v>227</v>
      </c>
      <c r="B133" s="30" t="s">
        <v>26</v>
      </c>
      <c r="C133" s="90"/>
      <c r="D133" s="90"/>
      <c r="E133" s="78" t="s">
        <v>228</v>
      </c>
      <c r="F133" s="78"/>
      <c r="G133" s="31">
        <f>G134+G148+G159</f>
        <v>25685.9</v>
      </c>
    </row>
    <row r="134" spans="1:7" ht="15.75">
      <c r="A134" s="41" t="s">
        <v>229</v>
      </c>
      <c r="B134" s="30" t="s">
        <v>26</v>
      </c>
      <c r="C134" s="90"/>
      <c r="D134" s="90"/>
      <c r="E134" s="91" t="s">
        <v>230</v>
      </c>
      <c r="F134" s="77"/>
      <c r="G134" s="31">
        <f>G135</f>
        <v>25550.000000000004</v>
      </c>
    </row>
    <row r="135" spans="1:7" ht="15.75">
      <c r="A135" s="2" t="s">
        <v>6</v>
      </c>
      <c r="B135" s="30" t="s">
        <v>26</v>
      </c>
      <c r="C135" s="72" t="s">
        <v>231</v>
      </c>
      <c r="D135" s="72" t="s">
        <v>113</v>
      </c>
      <c r="E135" s="77"/>
      <c r="F135" s="77"/>
      <c r="G135" s="36">
        <f>G136+G141+G143+G146</f>
        <v>25550.000000000004</v>
      </c>
    </row>
    <row r="136" spans="1:7" ht="30">
      <c r="A136" s="37" t="s">
        <v>232</v>
      </c>
      <c r="B136" s="30" t="s">
        <v>26</v>
      </c>
      <c r="C136" s="72" t="s">
        <v>231</v>
      </c>
      <c r="D136" s="72" t="s">
        <v>113</v>
      </c>
      <c r="E136" s="71" t="s">
        <v>233</v>
      </c>
      <c r="F136" s="78"/>
      <c r="G136" s="31">
        <f>G137+G138+G139+G140</f>
        <v>22625.600000000002</v>
      </c>
    </row>
    <row r="137" spans="1:7" ht="31.5">
      <c r="A137" s="29" t="s">
        <v>151</v>
      </c>
      <c r="B137" s="30" t="s">
        <v>26</v>
      </c>
      <c r="C137" s="72" t="s">
        <v>231</v>
      </c>
      <c r="D137" s="72" t="s">
        <v>113</v>
      </c>
      <c r="E137" s="71" t="s">
        <v>233</v>
      </c>
      <c r="F137" s="50">
        <v>111</v>
      </c>
      <c r="G137" s="31">
        <f>16607.8+1264.2</f>
        <v>17872</v>
      </c>
    </row>
    <row r="138" spans="1:7" ht="15.75">
      <c r="A138" s="2" t="s">
        <v>152</v>
      </c>
      <c r="B138" s="30" t="s">
        <v>26</v>
      </c>
      <c r="C138" s="72" t="s">
        <v>231</v>
      </c>
      <c r="D138" s="72" t="s">
        <v>113</v>
      </c>
      <c r="E138" s="71" t="s">
        <v>233</v>
      </c>
      <c r="F138" s="50">
        <v>112</v>
      </c>
      <c r="G138" s="31">
        <f>20+110-30.8</f>
        <v>99.2</v>
      </c>
    </row>
    <row r="139" spans="1:7" ht="31.5">
      <c r="A139" s="29" t="s">
        <v>125</v>
      </c>
      <c r="B139" s="30" t="s">
        <v>26</v>
      </c>
      <c r="C139" s="72" t="s">
        <v>231</v>
      </c>
      <c r="D139" s="72" t="s">
        <v>113</v>
      </c>
      <c r="E139" s="71" t="s">
        <v>233</v>
      </c>
      <c r="F139" s="50">
        <v>242</v>
      </c>
      <c r="G139" s="31">
        <f>362.2-21.5</f>
        <v>340.7</v>
      </c>
    </row>
    <row r="140" spans="1:7" ht="31.5">
      <c r="A140" s="29" t="s">
        <v>126</v>
      </c>
      <c r="B140" s="30" t="s">
        <v>26</v>
      </c>
      <c r="C140" s="72" t="s">
        <v>231</v>
      </c>
      <c r="D140" s="72" t="s">
        <v>113</v>
      </c>
      <c r="E140" s="71" t="s">
        <v>233</v>
      </c>
      <c r="F140" s="50">
        <v>244</v>
      </c>
      <c r="G140" s="31">
        <f>5797.1-1482.3-1.1</f>
        <v>4313.7</v>
      </c>
    </row>
    <row r="141" spans="1:7" ht="30">
      <c r="A141" s="43" t="s">
        <v>234</v>
      </c>
      <c r="B141" s="30" t="s">
        <v>26</v>
      </c>
      <c r="C141" s="72" t="s">
        <v>231</v>
      </c>
      <c r="D141" s="72" t="s">
        <v>113</v>
      </c>
      <c r="E141" s="78" t="s">
        <v>235</v>
      </c>
      <c r="F141" s="78"/>
      <c r="G141" s="31">
        <f>G142</f>
        <v>955</v>
      </c>
    </row>
    <row r="142" spans="1:7" ht="31.5">
      <c r="A142" s="29" t="s">
        <v>126</v>
      </c>
      <c r="B142" s="30" t="s">
        <v>26</v>
      </c>
      <c r="C142" s="72" t="s">
        <v>231</v>
      </c>
      <c r="D142" s="72" t="s">
        <v>113</v>
      </c>
      <c r="E142" s="78" t="s">
        <v>235</v>
      </c>
      <c r="F142" s="78">
        <v>244</v>
      </c>
      <c r="G142" s="31">
        <f>953.9+1.1</f>
        <v>955</v>
      </c>
    </row>
    <row r="143" spans="1:7" ht="30">
      <c r="A143" s="43" t="s">
        <v>236</v>
      </c>
      <c r="B143" s="30" t="s">
        <v>26</v>
      </c>
      <c r="C143" s="72" t="s">
        <v>231</v>
      </c>
      <c r="D143" s="72" t="s">
        <v>113</v>
      </c>
      <c r="E143" s="78" t="s">
        <v>237</v>
      </c>
      <c r="F143" s="78"/>
      <c r="G143" s="31">
        <f>G144+G145</f>
        <v>24.900000000000002</v>
      </c>
    </row>
    <row r="144" spans="1:7" ht="31.5">
      <c r="A144" s="29" t="s">
        <v>125</v>
      </c>
      <c r="B144" s="30" t="s">
        <v>26</v>
      </c>
      <c r="C144" s="72" t="s">
        <v>231</v>
      </c>
      <c r="D144" s="72" t="s">
        <v>113</v>
      </c>
      <c r="E144" s="78" t="s">
        <v>237</v>
      </c>
      <c r="F144" s="78">
        <v>242</v>
      </c>
      <c r="G144" s="31">
        <f>56.7-31.8</f>
        <v>24.900000000000002</v>
      </c>
    </row>
    <row r="145" spans="1:7" ht="31.5">
      <c r="A145" s="29" t="s">
        <v>126</v>
      </c>
      <c r="B145" s="30" t="s">
        <v>26</v>
      </c>
      <c r="C145" s="72" t="s">
        <v>231</v>
      </c>
      <c r="D145" s="72" t="s">
        <v>113</v>
      </c>
      <c r="E145" s="78" t="s">
        <v>237</v>
      </c>
      <c r="F145" s="78">
        <v>244</v>
      </c>
      <c r="G145" s="31">
        <f>120-120</f>
        <v>0</v>
      </c>
    </row>
    <row r="146" spans="1:7" ht="30.75" customHeight="1">
      <c r="A146" s="43" t="s">
        <v>238</v>
      </c>
      <c r="B146" s="30" t="s">
        <v>26</v>
      </c>
      <c r="C146" s="72" t="s">
        <v>231</v>
      </c>
      <c r="D146" s="72" t="s">
        <v>113</v>
      </c>
      <c r="E146" s="78" t="s">
        <v>239</v>
      </c>
      <c r="F146" s="78"/>
      <c r="G146" s="31">
        <f>G147</f>
        <v>1944.5</v>
      </c>
    </row>
    <row r="147" spans="1:7" ht="31.5">
      <c r="A147" s="2" t="s">
        <v>143</v>
      </c>
      <c r="B147" s="30" t="s">
        <v>26</v>
      </c>
      <c r="C147" s="72" t="s">
        <v>231</v>
      </c>
      <c r="D147" s="72" t="s">
        <v>113</v>
      </c>
      <c r="E147" s="78" t="s">
        <v>239</v>
      </c>
      <c r="F147" s="78">
        <v>243</v>
      </c>
      <c r="G147" s="31">
        <f>972.3+972.2</f>
        <v>1944.5</v>
      </c>
    </row>
    <row r="148" spans="1:7" ht="47.25">
      <c r="A148" s="34" t="s">
        <v>240</v>
      </c>
      <c r="B148" s="30" t="s">
        <v>26</v>
      </c>
      <c r="C148" s="72"/>
      <c r="D148" s="72"/>
      <c r="E148" s="85" t="s">
        <v>241</v>
      </c>
      <c r="F148" s="85"/>
      <c r="G148" s="36">
        <f>G149</f>
        <v>63.8</v>
      </c>
    </row>
    <row r="149" spans="1:7" ht="15.75">
      <c r="A149" s="2" t="s">
        <v>6</v>
      </c>
      <c r="B149" s="30" t="s">
        <v>26</v>
      </c>
      <c r="C149" s="72" t="s">
        <v>231</v>
      </c>
      <c r="D149" s="72" t="s">
        <v>113</v>
      </c>
      <c r="E149" s="71"/>
      <c r="F149" s="71"/>
      <c r="G149" s="31">
        <f>G150+G154+G156</f>
        <v>63.8</v>
      </c>
    </row>
    <row r="150" spans="1:7" ht="15.75">
      <c r="A150" s="33" t="s">
        <v>242</v>
      </c>
      <c r="B150" s="30" t="s">
        <v>26</v>
      </c>
      <c r="C150" s="72" t="s">
        <v>231</v>
      </c>
      <c r="D150" s="72" t="s">
        <v>113</v>
      </c>
      <c r="E150" s="71" t="s">
        <v>243</v>
      </c>
      <c r="F150" s="71"/>
      <c r="G150" s="31">
        <f>G151+G152+G153</f>
        <v>16.399999999999995</v>
      </c>
    </row>
    <row r="151" spans="1:7" ht="15.75">
      <c r="A151" s="2" t="s">
        <v>152</v>
      </c>
      <c r="B151" s="30" t="s">
        <v>26</v>
      </c>
      <c r="C151" s="72" t="s">
        <v>231</v>
      </c>
      <c r="D151" s="72" t="s">
        <v>113</v>
      </c>
      <c r="E151" s="71" t="s">
        <v>243</v>
      </c>
      <c r="F151" s="71">
        <v>112</v>
      </c>
      <c r="G151" s="31">
        <f>4-3.8</f>
        <v>0.20000000000000018</v>
      </c>
    </row>
    <row r="152" spans="1:7" ht="31.5">
      <c r="A152" s="29" t="s">
        <v>125</v>
      </c>
      <c r="B152" s="30" t="s">
        <v>26</v>
      </c>
      <c r="C152" s="72" t="s">
        <v>231</v>
      </c>
      <c r="D152" s="72" t="s">
        <v>113</v>
      </c>
      <c r="E152" s="71" t="s">
        <v>243</v>
      </c>
      <c r="F152" s="71">
        <v>242</v>
      </c>
      <c r="G152" s="31">
        <f>51.8-35.6</f>
        <v>16.199999999999996</v>
      </c>
    </row>
    <row r="153" spans="1:7" ht="31.5">
      <c r="A153" s="29" t="s">
        <v>126</v>
      </c>
      <c r="B153" s="30" t="s">
        <v>26</v>
      </c>
      <c r="C153" s="72" t="s">
        <v>231</v>
      </c>
      <c r="D153" s="72" t="s">
        <v>113</v>
      </c>
      <c r="E153" s="71" t="s">
        <v>243</v>
      </c>
      <c r="F153" s="78">
        <v>244</v>
      </c>
      <c r="G153" s="31">
        <f>19.8-19.8</f>
        <v>0</v>
      </c>
    </row>
    <row r="154" spans="1:7" ht="15.75">
      <c r="A154" s="33" t="s">
        <v>244</v>
      </c>
      <c r="B154" s="30" t="s">
        <v>26</v>
      </c>
      <c r="C154" s="72" t="s">
        <v>231</v>
      </c>
      <c r="D154" s="72" t="s">
        <v>113</v>
      </c>
      <c r="E154" s="71" t="s">
        <v>245</v>
      </c>
      <c r="F154" s="71"/>
      <c r="G154" s="31">
        <f>G155</f>
        <v>38</v>
      </c>
    </row>
    <row r="155" spans="1:7" ht="31.5">
      <c r="A155" s="29" t="s">
        <v>126</v>
      </c>
      <c r="B155" s="30" t="s">
        <v>26</v>
      </c>
      <c r="C155" s="72" t="s">
        <v>231</v>
      </c>
      <c r="D155" s="72" t="s">
        <v>113</v>
      </c>
      <c r="E155" s="71" t="s">
        <v>245</v>
      </c>
      <c r="F155" s="78">
        <v>244</v>
      </c>
      <c r="G155" s="31">
        <f>72-34</f>
        <v>38</v>
      </c>
    </row>
    <row r="156" spans="1:7" ht="15.75">
      <c r="A156" s="27" t="s">
        <v>153</v>
      </c>
      <c r="B156" s="30" t="s">
        <v>26</v>
      </c>
      <c r="C156" s="72" t="s">
        <v>231</v>
      </c>
      <c r="D156" s="72" t="s">
        <v>113</v>
      </c>
      <c r="E156" s="71" t="s">
        <v>246</v>
      </c>
      <c r="F156" s="71"/>
      <c r="G156" s="31">
        <f>G157+G158</f>
        <v>9.400000000000006</v>
      </c>
    </row>
    <row r="157" spans="1:7" ht="31.5">
      <c r="A157" s="29" t="s">
        <v>125</v>
      </c>
      <c r="B157" s="30" t="s">
        <v>26</v>
      </c>
      <c r="C157" s="72" t="s">
        <v>231</v>
      </c>
      <c r="D157" s="72" t="s">
        <v>113</v>
      </c>
      <c r="E157" s="71" t="s">
        <v>246</v>
      </c>
      <c r="F157" s="71">
        <v>242</v>
      </c>
      <c r="G157" s="31">
        <f>21.3-14.3</f>
        <v>7</v>
      </c>
    </row>
    <row r="158" spans="1:7" ht="31.5">
      <c r="A158" s="29" t="s">
        <v>126</v>
      </c>
      <c r="B158" s="30" t="s">
        <v>26</v>
      </c>
      <c r="C158" s="72" t="s">
        <v>231</v>
      </c>
      <c r="D158" s="72" t="s">
        <v>113</v>
      </c>
      <c r="E158" s="71" t="s">
        <v>246</v>
      </c>
      <c r="F158" s="78">
        <v>244</v>
      </c>
      <c r="G158" s="31">
        <f>66.2-63.8</f>
        <v>2.4000000000000057</v>
      </c>
    </row>
    <row r="159" spans="1:7" ht="47.25">
      <c r="A159" s="34" t="s">
        <v>247</v>
      </c>
      <c r="B159" s="30" t="s">
        <v>26</v>
      </c>
      <c r="C159" s="72"/>
      <c r="D159" s="72"/>
      <c r="E159" s="85" t="s">
        <v>248</v>
      </c>
      <c r="F159" s="85"/>
      <c r="G159" s="36">
        <f>G160</f>
        <v>72.10000000000001</v>
      </c>
    </row>
    <row r="160" spans="1:7" ht="15.75">
      <c r="A160" s="2" t="s">
        <v>6</v>
      </c>
      <c r="B160" s="30" t="s">
        <v>26</v>
      </c>
      <c r="C160" s="72" t="s">
        <v>231</v>
      </c>
      <c r="D160" s="72" t="s">
        <v>113</v>
      </c>
      <c r="E160" s="71"/>
      <c r="F160" s="71"/>
      <c r="G160" s="31">
        <f>G161+G165+G167</f>
        <v>72.10000000000001</v>
      </c>
    </row>
    <row r="161" spans="1:7" ht="15.75">
      <c r="A161" s="27" t="s">
        <v>249</v>
      </c>
      <c r="B161" s="30" t="s">
        <v>26</v>
      </c>
      <c r="C161" s="72" t="s">
        <v>231</v>
      </c>
      <c r="D161" s="72" t="s">
        <v>113</v>
      </c>
      <c r="E161" s="71" t="s">
        <v>250</v>
      </c>
      <c r="F161" s="71"/>
      <c r="G161" s="31">
        <f>G162+G163+G164</f>
        <v>50.7</v>
      </c>
    </row>
    <row r="162" spans="1:7" ht="15.75">
      <c r="A162" s="2" t="s">
        <v>152</v>
      </c>
      <c r="B162" s="30" t="s">
        <v>26</v>
      </c>
      <c r="C162" s="72" t="s">
        <v>231</v>
      </c>
      <c r="D162" s="72" t="s">
        <v>113</v>
      </c>
      <c r="E162" s="71" t="s">
        <v>250</v>
      </c>
      <c r="F162" s="71">
        <v>112</v>
      </c>
      <c r="G162" s="31">
        <f>10-5.3</f>
        <v>4.7</v>
      </c>
    </row>
    <row r="163" spans="1:7" ht="31.5">
      <c r="A163" s="29" t="s">
        <v>125</v>
      </c>
      <c r="B163" s="30" t="s">
        <v>26</v>
      </c>
      <c r="C163" s="72" t="s">
        <v>231</v>
      </c>
      <c r="D163" s="72" t="s">
        <v>113</v>
      </c>
      <c r="E163" s="71" t="s">
        <v>250</v>
      </c>
      <c r="F163" s="71">
        <v>242</v>
      </c>
      <c r="G163" s="31">
        <v>15</v>
      </c>
    </row>
    <row r="164" spans="1:7" ht="31.5">
      <c r="A164" s="29" t="s">
        <v>126</v>
      </c>
      <c r="B164" s="30" t="s">
        <v>26</v>
      </c>
      <c r="C164" s="72" t="s">
        <v>231</v>
      </c>
      <c r="D164" s="72" t="s">
        <v>113</v>
      </c>
      <c r="E164" s="71" t="s">
        <v>250</v>
      </c>
      <c r="F164" s="71">
        <v>244</v>
      </c>
      <c r="G164" s="31">
        <f>66-35</f>
        <v>31</v>
      </c>
    </row>
    <row r="165" spans="1:7" ht="15.75">
      <c r="A165" s="27" t="s">
        <v>251</v>
      </c>
      <c r="B165" s="30" t="s">
        <v>26</v>
      </c>
      <c r="C165" s="72" t="s">
        <v>231</v>
      </c>
      <c r="D165" s="72" t="s">
        <v>113</v>
      </c>
      <c r="E165" s="71" t="s">
        <v>252</v>
      </c>
      <c r="F165" s="71"/>
      <c r="G165" s="31">
        <f>G166</f>
        <v>0</v>
      </c>
    </row>
    <row r="166" spans="1:7" ht="31.5">
      <c r="A166" s="29" t="s">
        <v>126</v>
      </c>
      <c r="B166" s="30" t="s">
        <v>26</v>
      </c>
      <c r="C166" s="72" t="s">
        <v>231</v>
      </c>
      <c r="D166" s="72" t="s">
        <v>113</v>
      </c>
      <c r="E166" s="71" t="s">
        <v>252</v>
      </c>
      <c r="F166" s="71">
        <v>244</v>
      </c>
      <c r="G166" s="31">
        <f>20-20</f>
        <v>0</v>
      </c>
    </row>
    <row r="167" spans="1:7" ht="31.5">
      <c r="A167" s="33" t="s">
        <v>236</v>
      </c>
      <c r="B167" s="30" t="s">
        <v>26</v>
      </c>
      <c r="C167" s="72" t="s">
        <v>231</v>
      </c>
      <c r="D167" s="72" t="s">
        <v>113</v>
      </c>
      <c r="E167" s="71" t="s">
        <v>253</v>
      </c>
      <c r="F167" s="71"/>
      <c r="G167" s="31">
        <f>G168+G169</f>
        <v>21.400000000000002</v>
      </c>
    </row>
    <row r="168" spans="1:7" ht="31.5">
      <c r="A168" s="29" t="s">
        <v>125</v>
      </c>
      <c r="B168" s="30" t="s">
        <v>26</v>
      </c>
      <c r="C168" s="72" t="s">
        <v>231</v>
      </c>
      <c r="D168" s="72" t="s">
        <v>113</v>
      </c>
      <c r="E168" s="71" t="s">
        <v>253</v>
      </c>
      <c r="F168" s="71">
        <v>242</v>
      </c>
      <c r="G168" s="31">
        <f>34.8-19.8</f>
        <v>14.999999999999996</v>
      </c>
    </row>
    <row r="169" spans="1:7" ht="31.5">
      <c r="A169" s="29" t="s">
        <v>126</v>
      </c>
      <c r="B169" s="30" t="s">
        <v>26</v>
      </c>
      <c r="C169" s="72" t="s">
        <v>231</v>
      </c>
      <c r="D169" s="72" t="s">
        <v>113</v>
      </c>
      <c r="E169" s="71" t="s">
        <v>253</v>
      </c>
      <c r="F169" s="71">
        <v>244</v>
      </c>
      <c r="G169" s="31">
        <f>186-179.6</f>
        <v>6.400000000000006</v>
      </c>
    </row>
    <row r="170" spans="1:7" ht="63">
      <c r="A170" s="44" t="s">
        <v>254</v>
      </c>
      <c r="B170" s="30" t="s">
        <v>26</v>
      </c>
      <c r="C170" s="92"/>
      <c r="D170" s="92"/>
      <c r="E170" s="71" t="s">
        <v>255</v>
      </c>
      <c r="F170" s="71"/>
      <c r="G170" s="31">
        <f>G171+G174+G177</f>
        <v>760.95</v>
      </c>
    </row>
    <row r="171" spans="1:7" ht="31.5">
      <c r="A171" s="45" t="s">
        <v>23</v>
      </c>
      <c r="B171" s="30" t="s">
        <v>26</v>
      </c>
      <c r="C171" s="72" t="s">
        <v>114</v>
      </c>
      <c r="D171" s="72" t="s">
        <v>256</v>
      </c>
      <c r="E171" s="67"/>
      <c r="F171" s="67"/>
      <c r="G171" s="31">
        <f>G172</f>
        <v>540.95</v>
      </c>
    </row>
    <row r="172" spans="1:7" ht="31.5">
      <c r="A172" s="44" t="s">
        <v>257</v>
      </c>
      <c r="B172" s="30" t="s">
        <v>26</v>
      </c>
      <c r="C172" s="72" t="s">
        <v>114</v>
      </c>
      <c r="D172" s="72" t="s">
        <v>256</v>
      </c>
      <c r="E172" s="71" t="s">
        <v>258</v>
      </c>
      <c r="F172" s="71"/>
      <c r="G172" s="31">
        <f>G173</f>
        <v>540.95</v>
      </c>
    </row>
    <row r="173" spans="1:7" ht="31.5">
      <c r="A173" s="29" t="s">
        <v>126</v>
      </c>
      <c r="B173" s="30" t="s">
        <v>26</v>
      </c>
      <c r="C173" s="72" t="s">
        <v>114</v>
      </c>
      <c r="D173" s="72" t="s">
        <v>256</v>
      </c>
      <c r="E173" s="71" t="s">
        <v>258</v>
      </c>
      <c r="F173" s="71">
        <v>244</v>
      </c>
      <c r="G173" s="31">
        <f>126.25-19.3+334+100</f>
        <v>540.95</v>
      </c>
    </row>
    <row r="174" spans="1:7" ht="15.75">
      <c r="A174" s="29" t="s">
        <v>1</v>
      </c>
      <c r="B174" s="30" t="s">
        <v>26</v>
      </c>
      <c r="C174" s="72" t="s">
        <v>113</v>
      </c>
      <c r="D174" s="72" t="s">
        <v>158</v>
      </c>
      <c r="E174" s="71"/>
      <c r="F174" s="71"/>
      <c r="G174" s="31">
        <f>G175</f>
        <v>0</v>
      </c>
    </row>
    <row r="175" spans="1:7" ht="31.5">
      <c r="A175" s="44" t="s">
        <v>257</v>
      </c>
      <c r="B175" s="30" t="s">
        <v>26</v>
      </c>
      <c r="C175" s="72" t="s">
        <v>113</v>
      </c>
      <c r="D175" s="72" t="s">
        <v>158</v>
      </c>
      <c r="E175" s="71" t="s">
        <v>258</v>
      </c>
      <c r="F175" s="71"/>
      <c r="G175" s="31">
        <f>G176</f>
        <v>0</v>
      </c>
    </row>
    <row r="176" spans="1:7" ht="31.5">
      <c r="A176" s="29" t="s">
        <v>126</v>
      </c>
      <c r="B176" s="30" t="s">
        <v>26</v>
      </c>
      <c r="C176" s="72" t="s">
        <v>113</v>
      </c>
      <c r="D176" s="72" t="s">
        <v>158</v>
      </c>
      <c r="E176" s="71" t="s">
        <v>258</v>
      </c>
      <c r="F176" s="71">
        <v>244</v>
      </c>
      <c r="G176" s="31">
        <f>200-200</f>
        <v>0</v>
      </c>
    </row>
    <row r="177" spans="1:7" ht="31.5">
      <c r="A177" s="45" t="s">
        <v>23</v>
      </c>
      <c r="B177" s="30" t="s">
        <v>26</v>
      </c>
      <c r="C177" s="72" t="s">
        <v>114</v>
      </c>
      <c r="D177" s="72" t="s">
        <v>256</v>
      </c>
      <c r="E177" s="71"/>
      <c r="F177" s="71"/>
      <c r="G177" s="31">
        <f>G178+G180+G182</f>
        <v>220</v>
      </c>
    </row>
    <row r="178" spans="1:7" ht="15.75">
      <c r="A178" s="44" t="s">
        <v>259</v>
      </c>
      <c r="B178" s="30" t="s">
        <v>26</v>
      </c>
      <c r="C178" s="72" t="s">
        <v>114</v>
      </c>
      <c r="D178" s="72" t="s">
        <v>256</v>
      </c>
      <c r="E178" s="71" t="s">
        <v>260</v>
      </c>
      <c r="F178" s="71"/>
      <c r="G178" s="31">
        <f>G179</f>
        <v>15</v>
      </c>
    </row>
    <row r="179" spans="1:7" ht="31.5">
      <c r="A179" s="29" t="s">
        <v>126</v>
      </c>
      <c r="B179" s="30" t="s">
        <v>26</v>
      </c>
      <c r="C179" s="72" t="s">
        <v>114</v>
      </c>
      <c r="D179" s="72" t="s">
        <v>256</v>
      </c>
      <c r="E179" s="71" t="s">
        <v>260</v>
      </c>
      <c r="F179" s="71">
        <v>244</v>
      </c>
      <c r="G179" s="31">
        <f>150-100-35</f>
        <v>15</v>
      </c>
    </row>
    <row r="180" spans="1:7" ht="15.75">
      <c r="A180" s="44" t="s">
        <v>261</v>
      </c>
      <c r="B180" s="30" t="s">
        <v>26</v>
      </c>
      <c r="C180" s="72" t="s">
        <v>114</v>
      </c>
      <c r="D180" s="72" t="s">
        <v>256</v>
      </c>
      <c r="E180" s="71" t="s">
        <v>262</v>
      </c>
      <c r="F180" s="71"/>
      <c r="G180" s="31">
        <f>G181</f>
        <v>30</v>
      </c>
    </row>
    <row r="181" spans="1:7" ht="31.5">
      <c r="A181" s="29" t="s">
        <v>126</v>
      </c>
      <c r="B181" s="30" t="s">
        <v>26</v>
      </c>
      <c r="C181" s="72" t="s">
        <v>114</v>
      </c>
      <c r="D181" s="72" t="s">
        <v>256</v>
      </c>
      <c r="E181" s="71" t="s">
        <v>262</v>
      </c>
      <c r="F181" s="71">
        <v>244</v>
      </c>
      <c r="G181" s="31">
        <f>529-400-99</f>
        <v>30</v>
      </c>
    </row>
    <row r="182" spans="1:7" ht="15.75">
      <c r="A182" s="44" t="s">
        <v>263</v>
      </c>
      <c r="B182" s="30" t="s">
        <v>26</v>
      </c>
      <c r="C182" s="72" t="s">
        <v>114</v>
      </c>
      <c r="D182" s="72" t="s">
        <v>256</v>
      </c>
      <c r="E182" s="71" t="s">
        <v>264</v>
      </c>
      <c r="F182" s="71"/>
      <c r="G182" s="31">
        <f>G183</f>
        <v>175</v>
      </c>
    </row>
    <row r="183" spans="1:7" ht="31.5">
      <c r="A183" s="29" t="s">
        <v>126</v>
      </c>
      <c r="B183" s="30" t="s">
        <v>26</v>
      </c>
      <c r="C183" s="72" t="s">
        <v>114</v>
      </c>
      <c r="D183" s="72" t="s">
        <v>256</v>
      </c>
      <c r="E183" s="71" t="s">
        <v>264</v>
      </c>
      <c r="F183" s="71">
        <v>244</v>
      </c>
      <c r="G183" s="31">
        <f>190-15</f>
        <v>175</v>
      </c>
    </row>
    <row r="184" spans="1:7" ht="63">
      <c r="A184" s="33" t="s">
        <v>265</v>
      </c>
      <c r="B184" s="30" t="s">
        <v>26</v>
      </c>
      <c r="C184" s="72"/>
      <c r="D184" s="72"/>
      <c r="E184" s="71" t="s">
        <v>266</v>
      </c>
      <c r="F184" s="71"/>
      <c r="G184" s="31">
        <f>G185+G188+G194</f>
        <v>15430.1</v>
      </c>
    </row>
    <row r="185" spans="1:7" ht="15.75">
      <c r="A185" s="29" t="s">
        <v>5</v>
      </c>
      <c r="B185" s="30"/>
      <c r="C185" s="72" t="s">
        <v>141</v>
      </c>
      <c r="D185" s="72" t="s">
        <v>114</v>
      </c>
      <c r="E185" s="67"/>
      <c r="F185" s="71"/>
      <c r="G185" s="31">
        <f>G186</f>
        <v>780.5</v>
      </c>
    </row>
    <row r="186" spans="1:7" ht="15.75">
      <c r="A186" s="27" t="s">
        <v>267</v>
      </c>
      <c r="B186" s="30" t="s">
        <v>26</v>
      </c>
      <c r="C186" s="72" t="s">
        <v>141</v>
      </c>
      <c r="D186" s="72" t="s">
        <v>114</v>
      </c>
      <c r="E186" s="71" t="s">
        <v>268</v>
      </c>
      <c r="F186" s="71"/>
      <c r="G186" s="31">
        <f>G187</f>
        <v>780.5</v>
      </c>
    </row>
    <row r="187" spans="1:7" ht="31.5">
      <c r="A187" s="29" t="s">
        <v>126</v>
      </c>
      <c r="B187" s="30" t="s">
        <v>26</v>
      </c>
      <c r="C187" s="72" t="s">
        <v>141</v>
      </c>
      <c r="D187" s="72" t="s">
        <v>114</v>
      </c>
      <c r="E187" s="71" t="s">
        <v>268</v>
      </c>
      <c r="F187" s="71">
        <v>244</v>
      </c>
      <c r="G187" s="31">
        <f>1670-300-200-389.5</f>
        <v>780.5</v>
      </c>
    </row>
    <row r="188" spans="1:7" ht="15.75">
      <c r="A188" s="2" t="s">
        <v>62</v>
      </c>
      <c r="B188" s="30"/>
      <c r="C188" s="72" t="s">
        <v>138</v>
      </c>
      <c r="D188" s="72" t="s">
        <v>256</v>
      </c>
      <c r="E188" s="71"/>
      <c r="F188" s="71"/>
      <c r="G188" s="31">
        <f>G189+G192</f>
        <v>6087.700000000001</v>
      </c>
    </row>
    <row r="189" spans="1:7" ht="15.75">
      <c r="A189" s="27" t="s">
        <v>269</v>
      </c>
      <c r="B189" s="30" t="s">
        <v>26</v>
      </c>
      <c r="C189" s="72" t="s">
        <v>138</v>
      </c>
      <c r="D189" s="72" t="s">
        <v>256</v>
      </c>
      <c r="E189" s="71" t="s">
        <v>270</v>
      </c>
      <c r="F189" s="71"/>
      <c r="G189" s="31">
        <f>G191+G190</f>
        <v>5754.800000000001</v>
      </c>
    </row>
    <row r="190" spans="1:7" ht="31.5">
      <c r="A190" s="2" t="s">
        <v>143</v>
      </c>
      <c r="B190" s="30" t="s">
        <v>26</v>
      </c>
      <c r="C190" s="72" t="s">
        <v>138</v>
      </c>
      <c r="D190" s="72" t="s">
        <v>256</v>
      </c>
      <c r="E190" s="71" t="s">
        <v>270</v>
      </c>
      <c r="F190" s="71">
        <v>243</v>
      </c>
      <c r="G190" s="31">
        <f>'Прил.7 Прогр.2014'!E207</f>
        <v>2048.8</v>
      </c>
    </row>
    <row r="191" spans="1:7" ht="31.5">
      <c r="A191" s="29" t="s">
        <v>126</v>
      </c>
      <c r="B191" s="30" t="s">
        <v>26</v>
      </c>
      <c r="C191" s="72" t="s">
        <v>138</v>
      </c>
      <c r="D191" s="72" t="s">
        <v>256</v>
      </c>
      <c r="E191" s="71" t="s">
        <v>270</v>
      </c>
      <c r="F191" s="71">
        <v>244</v>
      </c>
      <c r="G191" s="31">
        <f>'Прил.7 Прогр.2014'!E209</f>
        <v>3706.0000000000005</v>
      </c>
    </row>
    <row r="192" spans="1:7" ht="51.75" customHeight="1">
      <c r="A192" s="29" t="s">
        <v>418</v>
      </c>
      <c r="B192" s="30" t="s">
        <v>26</v>
      </c>
      <c r="C192" s="72" t="s">
        <v>138</v>
      </c>
      <c r="D192" s="72" t="s">
        <v>256</v>
      </c>
      <c r="E192" s="71" t="s">
        <v>417</v>
      </c>
      <c r="F192" s="71"/>
      <c r="G192" s="31">
        <f>G193</f>
        <v>332.9</v>
      </c>
    </row>
    <row r="193" spans="1:7" ht="31.5">
      <c r="A193" s="29" t="s">
        <v>126</v>
      </c>
      <c r="B193" s="30" t="s">
        <v>26</v>
      </c>
      <c r="C193" s="72" t="s">
        <v>138</v>
      </c>
      <c r="D193" s="72" t="s">
        <v>256</v>
      </c>
      <c r="E193" s="71" t="s">
        <v>417</v>
      </c>
      <c r="F193" s="71">
        <v>244</v>
      </c>
      <c r="G193" s="31">
        <v>332.9</v>
      </c>
    </row>
    <row r="194" spans="1:7" ht="15.75">
      <c r="A194" s="29" t="s">
        <v>5</v>
      </c>
      <c r="B194" s="30" t="s">
        <v>26</v>
      </c>
      <c r="C194" s="72" t="s">
        <v>141</v>
      </c>
      <c r="D194" s="72" t="s">
        <v>114</v>
      </c>
      <c r="E194" s="71"/>
      <c r="F194" s="71"/>
      <c r="G194" s="31">
        <f>G195</f>
        <v>8561.9</v>
      </c>
    </row>
    <row r="195" spans="1:7" ht="15.75">
      <c r="A195" s="27" t="s">
        <v>271</v>
      </c>
      <c r="B195" s="30" t="s">
        <v>26</v>
      </c>
      <c r="C195" s="72" t="s">
        <v>141</v>
      </c>
      <c r="D195" s="72" t="s">
        <v>114</v>
      </c>
      <c r="E195" s="71" t="s">
        <v>272</v>
      </c>
      <c r="F195" s="71" t="s">
        <v>273</v>
      </c>
      <c r="G195" s="31">
        <f>G196+G197</f>
        <v>8561.9</v>
      </c>
    </row>
    <row r="196" spans="1:7" ht="31.5">
      <c r="A196" s="2" t="s">
        <v>143</v>
      </c>
      <c r="B196" s="30" t="s">
        <v>26</v>
      </c>
      <c r="C196" s="72" t="s">
        <v>141</v>
      </c>
      <c r="D196" s="72" t="s">
        <v>114</v>
      </c>
      <c r="E196" s="71" t="s">
        <v>272</v>
      </c>
      <c r="F196" s="71">
        <v>243</v>
      </c>
      <c r="G196" s="31">
        <f>'Прил.7 Прогр.2014'!E215</f>
        <v>3091</v>
      </c>
    </row>
    <row r="197" spans="1:7" ht="31.5">
      <c r="A197" s="29" t="s">
        <v>126</v>
      </c>
      <c r="B197" s="30" t="s">
        <v>26</v>
      </c>
      <c r="C197" s="72" t="s">
        <v>141</v>
      </c>
      <c r="D197" s="72" t="s">
        <v>114</v>
      </c>
      <c r="E197" s="71" t="s">
        <v>272</v>
      </c>
      <c r="F197" s="71">
        <v>244</v>
      </c>
      <c r="G197" s="31">
        <f>7923.3-1285.9-1166.5</f>
        <v>5470.9</v>
      </c>
    </row>
    <row r="198" spans="1:7" ht="63">
      <c r="A198" s="33" t="s">
        <v>274</v>
      </c>
      <c r="B198" s="30" t="s">
        <v>26</v>
      </c>
      <c r="C198" s="72"/>
      <c r="D198" s="72"/>
      <c r="E198" s="71" t="s">
        <v>275</v>
      </c>
      <c r="F198" s="71"/>
      <c r="G198" s="31">
        <f>G199</f>
        <v>0</v>
      </c>
    </row>
    <row r="199" spans="1:7" ht="15.75">
      <c r="A199" s="2" t="s">
        <v>2</v>
      </c>
      <c r="B199" s="30" t="s">
        <v>26</v>
      </c>
      <c r="C199" s="72" t="s">
        <v>138</v>
      </c>
      <c r="D199" s="72" t="s">
        <v>139</v>
      </c>
      <c r="E199" s="71"/>
      <c r="F199" s="71"/>
      <c r="G199" s="31">
        <f>G200</f>
        <v>0</v>
      </c>
    </row>
    <row r="200" spans="1:7" ht="31.5">
      <c r="A200" s="33" t="s">
        <v>276</v>
      </c>
      <c r="B200" s="30" t="s">
        <v>26</v>
      </c>
      <c r="C200" s="72" t="s">
        <v>138</v>
      </c>
      <c r="D200" s="72" t="s">
        <v>139</v>
      </c>
      <c r="E200" s="71" t="s">
        <v>277</v>
      </c>
      <c r="F200" s="71"/>
      <c r="G200" s="31">
        <f>G201</f>
        <v>0</v>
      </c>
    </row>
    <row r="201" spans="1:7" ht="15.75">
      <c r="A201" s="2" t="s">
        <v>177</v>
      </c>
      <c r="B201" s="30" t="s">
        <v>26</v>
      </c>
      <c r="C201" s="72" t="s">
        <v>138</v>
      </c>
      <c r="D201" s="72" t="s">
        <v>139</v>
      </c>
      <c r="E201" s="71" t="s">
        <v>277</v>
      </c>
      <c r="F201" s="71">
        <v>852</v>
      </c>
      <c r="G201" s="31">
        <f>30-30</f>
        <v>0</v>
      </c>
    </row>
    <row r="202" spans="1:7" ht="15.75">
      <c r="A202" s="29" t="s">
        <v>21</v>
      </c>
      <c r="B202" s="30" t="s">
        <v>26</v>
      </c>
      <c r="C202" s="72"/>
      <c r="D202" s="72"/>
      <c r="E202" s="50" t="s">
        <v>110</v>
      </c>
      <c r="F202" s="50"/>
      <c r="G202" s="46">
        <f>G203+G207+G216</f>
        <v>11227.900000000001</v>
      </c>
    </row>
    <row r="203" spans="1:9" ht="47.25">
      <c r="A203" s="32" t="s">
        <v>278</v>
      </c>
      <c r="B203" s="30" t="s">
        <v>26</v>
      </c>
      <c r="C203" s="72"/>
      <c r="D203" s="72"/>
      <c r="E203" s="47" t="s">
        <v>279</v>
      </c>
      <c r="F203" s="47"/>
      <c r="G203" s="48">
        <f>G204</f>
        <v>1189.2</v>
      </c>
      <c r="I203" s="138"/>
    </row>
    <row r="204" spans="1:7" ht="47.25">
      <c r="A204" s="29" t="s">
        <v>280</v>
      </c>
      <c r="B204" s="30" t="s">
        <v>26</v>
      </c>
      <c r="C204" s="72" t="s">
        <v>113</v>
      </c>
      <c r="D204" s="72" t="s">
        <v>138</v>
      </c>
      <c r="E204" s="49"/>
      <c r="F204" s="49"/>
      <c r="G204" s="46">
        <f>G205</f>
        <v>1189.2</v>
      </c>
    </row>
    <row r="205" spans="1:7" ht="63">
      <c r="A205" s="29" t="s">
        <v>281</v>
      </c>
      <c r="B205" s="30" t="s">
        <v>26</v>
      </c>
      <c r="C205" s="72" t="s">
        <v>113</v>
      </c>
      <c r="D205" s="72" t="s">
        <v>138</v>
      </c>
      <c r="E205" s="50" t="s">
        <v>282</v>
      </c>
      <c r="F205" s="50"/>
      <c r="G205" s="46">
        <f>G206</f>
        <v>1189.2</v>
      </c>
    </row>
    <row r="206" spans="1:7" ht="31.5">
      <c r="A206" s="29" t="s">
        <v>117</v>
      </c>
      <c r="B206" s="30" t="s">
        <v>26</v>
      </c>
      <c r="C206" s="72" t="s">
        <v>113</v>
      </c>
      <c r="D206" s="72" t="s">
        <v>138</v>
      </c>
      <c r="E206" s="50" t="s">
        <v>282</v>
      </c>
      <c r="F206" s="50">
        <v>121</v>
      </c>
      <c r="G206" s="46">
        <f>1458.2-269</f>
        <v>1189.2</v>
      </c>
    </row>
    <row r="207" spans="1:7" ht="31.5">
      <c r="A207" s="32" t="s">
        <v>121</v>
      </c>
      <c r="B207" s="30" t="s">
        <v>26</v>
      </c>
      <c r="C207" s="72"/>
      <c r="D207" s="72"/>
      <c r="E207" s="47" t="s">
        <v>122</v>
      </c>
      <c r="F207" s="47"/>
      <c r="G207" s="48">
        <f>G208</f>
        <v>9092.6</v>
      </c>
    </row>
    <row r="208" spans="1:7" ht="47.25">
      <c r="A208" s="29" t="s">
        <v>280</v>
      </c>
      <c r="B208" s="30" t="s">
        <v>26</v>
      </c>
      <c r="C208" s="72" t="s">
        <v>113</v>
      </c>
      <c r="D208" s="72" t="s">
        <v>138</v>
      </c>
      <c r="E208" s="49"/>
      <c r="F208" s="49"/>
      <c r="G208" s="46">
        <f>G209+G211</f>
        <v>9092.6</v>
      </c>
    </row>
    <row r="209" spans="1:7" ht="47.25">
      <c r="A209" s="29" t="s">
        <v>283</v>
      </c>
      <c r="B209" s="30" t="s">
        <v>26</v>
      </c>
      <c r="C209" s="72" t="s">
        <v>113</v>
      </c>
      <c r="D209" s="72" t="s">
        <v>138</v>
      </c>
      <c r="E209" s="50" t="s">
        <v>284</v>
      </c>
      <c r="F209" s="50"/>
      <c r="G209" s="46">
        <f>G210</f>
        <v>6891.4</v>
      </c>
    </row>
    <row r="210" spans="1:7" ht="31.5">
      <c r="A210" s="29" t="s">
        <v>117</v>
      </c>
      <c r="B210" s="30" t="s">
        <v>26</v>
      </c>
      <c r="C210" s="72" t="s">
        <v>113</v>
      </c>
      <c r="D210" s="72" t="s">
        <v>138</v>
      </c>
      <c r="E210" s="50" t="s">
        <v>284</v>
      </c>
      <c r="F210" s="50">
        <v>121</v>
      </c>
      <c r="G210" s="46">
        <f>6622.4+269</f>
        <v>6891.4</v>
      </c>
    </row>
    <row r="211" spans="1:7" ht="47.25">
      <c r="A211" s="29" t="s">
        <v>123</v>
      </c>
      <c r="B211" s="30" t="s">
        <v>26</v>
      </c>
      <c r="C211" s="72" t="s">
        <v>113</v>
      </c>
      <c r="D211" s="72" t="s">
        <v>138</v>
      </c>
      <c r="E211" s="50" t="s">
        <v>124</v>
      </c>
      <c r="F211" s="50"/>
      <c r="G211" s="46">
        <f>G212+G213+G214+G215</f>
        <v>2201.2000000000003</v>
      </c>
    </row>
    <row r="212" spans="1:7" ht="31.5">
      <c r="A212" s="29" t="s">
        <v>120</v>
      </c>
      <c r="B212" s="30" t="s">
        <v>26</v>
      </c>
      <c r="C212" s="72" t="s">
        <v>113</v>
      </c>
      <c r="D212" s="72" t="s">
        <v>138</v>
      </c>
      <c r="E212" s="50" t="s">
        <v>124</v>
      </c>
      <c r="F212" s="50">
        <v>122</v>
      </c>
      <c r="G212" s="46">
        <f>57.6+15</f>
        <v>72.6</v>
      </c>
    </row>
    <row r="213" spans="1:7" ht="31.5">
      <c r="A213" s="29" t="s">
        <v>125</v>
      </c>
      <c r="B213" s="30" t="s">
        <v>26</v>
      </c>
      <c r="C213" s="72" t="s">
        <v>113</v>
      </c>
      <c r="D213" s="72" t="s">
        <v>138</v>
      </c>
      <c r="E213" s="50" t="s">
        <v>124</v>
      </c>
      <c r="F213" s="50">
        <v>242</v>
      </c>
      <c r="G213" s="46">
        <f>715.2+17.6+10</f>
        <v>742.8000000000001</v>
      </c>
    </row>
    <row r="214" spans="1:7" ht="31.5">
      <c r="A214" s="29" t="s">
        <v>126</v>
      </c>
      <c r="B214" s="30" t="s">
        <v>26</v>
      </c>
      <c r="C214" s="72" t="s">
        <v>113</v>
      </c>
      <c r="D214" s="72" t="s">
        <v>138</v>
      </c>
      <c r="E214" s="50" t="s">
        <v>124</v>
      </c>
      <c r="F214" s="50">
        <v>244</v>
      </c>
      <c r="G214" s="46">
        <f>2981.6+223.6+136.9+211.8-1500+0.1-60-15-11.5-39.5-550</f>
        <v>1378</v>
      </c>
    </row>
    <row r="215" spans="1:7" ht="15.75">
      <c r="A215" s="29" t="s">
        <v>127</v>
      </c>
      <c r="B215" s="30" t="s">
        <v>26</v>
      </c>
      <c r="C215" s="72" t="s">
        <v>113</v>
      </c>
      <c r="D215" s="72" t="s">
        <v>138</v>
      </c>
      <c r="E215" s="50" t="s">
        <v>124</v>
      </c>
      <c r="F215" s="50">
        <v>852</v>
      </c>
      <c r="G215" s="46">
        <f>205-197.2</f>
        <v>7.800000000000011</v>
      </c>
    </row>
    <row r="216" spans="1:7" ht="31.5">
      <c r="A216" s="32" t="s">
        <v>285</v>
      </c>
      <c r="B216" s="30" t="s">
        <v>26</v>
      </c>
      <c r="C216" s="72" t="s">
        <v>113</v>
      </c>
      <c r="D216" s="72" t="s">
        <v>138</v>
      </c>
      <c r="E216" s="47" t="s">
        <v>286</v>
      </c>
      <c r="F216" s="47"/>
      <c r="G216" s="48">
        <f>G217+G223</f>
        <v>946.1000000000001</v>
      </c>
    </row>
    <row r="217" spans="1:7" ht="47.25">
      <c r="A217" s="29" t="s">
        <v>280</v>
      </c>
      <c r="B217" s="30" t="s">
        <v>26</v>
      </c>
      <c r="C217" s="72" t="s">
        <v>113</v>
      </c>
      <c r="D217" s="72" t="s">
        <v>138</v>
      </c>
      <c r="E217" s="49"/>
      <c r="F217" s="49"/>
      <c r="G217" s="46">
        <f>G218</f>
        <v>546.7</v>
      </c>
    </row>
    <row r="218" spans="1:7" ht="63">
      <c r="A218" s="29" t="s">
        <v>287</v>
      </c>
      <c r="B218" s="30" t="s">
        <v>26</v>
      </c>
      <c r="C218" s="72" t="s">
        <v>113</v>
      </c>
      <c r="D218" s="72" t="s">
        <v>138</v>
      </c>
      <c r="E218" s="50" t="s">
        <v>288</v>
      </c>
      <c r="F218" s="50"/>
      <c r="G218" s="46">
        <f>G219+G222+G221+G220</f>
        <v>546.7</v>
      </c>
    </row>
    <row r="219" spans="1:7" ht="31.5">
      <c r="A219" s="29" t="s">
        <v>117</v>
      </c>
      <c r="B219" s="30" t="s">
        <v>26</v>
      </c>
      <c r="C219" s="72" t="s">
        <v>113</v>
      </c>
      <c r="D219" s="72" t="s">
        <v>138</v>
      </c>
      <c r="E219" s="50" t="s">
        <v>288</v>
      </c>
      <c r="F219" s="50">
        <v>121</v>
      </c>
      <c r="G219" s="46">
        <v>501.5</v>
      </c>
    </row>
    <row r="220" spans="1:7" ht="31.5">
      <c r="A220" s="29" t="s">
        <v>120</v>
      </c>
      <c r="B220" s="30" t="s">
        <v>26</v>
      </c>
      <c r="C220" s="72" t="s">
        <v>113</v>
      </c>
      <c r="D220" s="72" t="s">
        <v>138</v>
      </c>
      <c r="E220" s="50" t="s">
        <v>288</v>
      </c>
      <c r="F220" s="50">
        <v>122</v>
      </c>
      <c r="G220" s="46">
        <v>0.2</v>
      </c>
    </row>
    <row r="221" spans="1:7" ht="34.5" customHeight="1">
      <c r="A221" s="29" t="s">
        <v>125</v>
      </c>
      <c r="B221" s="30" t="s">
        <v>26</v>
      </c>
      <c r="C221" s="72" t="s">
        <v>113</v>
      </c>
      <c r="D221" s="72" t="s">
        <v>138</v>
      </c>
      <c r="E221" s="50" t="s">
        <v>288</v>
      </c>
      <c r="F221" s="50">
        <v>242</v>
      </c>
      <c r="G221" s="46">
        <f>7+1.7+6</f>
        <v>14.7</v>
      </c>
    </row>
    <row r="222" spans="1:7" ht="31.5">
      <c r="A222" s="29" t="s">
        <v>126</v>
      </c>
      <c r="B222" s="30" t="s">
        <v>26</v>
      </c>
      <c r="C222" s="72" t="s">
        <v>113</v>
      </c>
      <c r="D222" s="72" t="s">
        <v>138</v>
      </c>
      <c r="E222" s="50" t="s">
        <v>288</v>
      </c>
      <c r="F222" s="50">
        <v>244</v>
      </c>
      <c r="G222" s="46">
        <f>45.2-7-1.7-6.2</f>
        <v>30.3</v>
      </c>
    </row>
    <row r="223" spans="1:7" ht="15.75">
      <c r="A223" s="51" t="s">
        <v>66</v>
      </c>
      <c r="B223" s="30" t="s">
        <v>26</v>
      </c>
      <c r="C223" s="72" t="s">
        <v>145</v>
      </c>
      <c r="D223" s="72" t="s">
        <v>114</v>
      </c>
      <c r="E223" s="50"/>
      <c r="F223" s="50"/>
      <c r="G223" s="46">
        <f>G224</f>
        <v>399.40000000000003</v>
      </c>
    </row>
    <row r="224" spans="1:7" ht="47.25">
      <c r="A224" s="29" t="s">
        <v>289</v>
      </c>
      <c r="B224" s="30" t="s">
        <v>26</v>
      </c>
      <c r="C224" s="72" t="s">
        <v>145</v>
      </c>
      <c r="D224" s="72" t="s">
        <v>114</v>
      </c>
      <c r="E224" s="50" t="s">
        <v>290</v>
      </c>
      <c r="F224" s="50"/>
      <c r="G224" s="46">
        <f>G225+G226+G227+G228</f>
        <v>399.40000000000003</v>
      </c>
    </row>
    <row r="225" spans="1:7" ht="31.5">
      <c r="A225" s="29" t="s">
        <v>117</v>
      </c>
      <c r="B225" s="30" t="s">
        <v>26</v>
      </c>
      <c r="C225" s="72" t="s">
        <v>145</v>
      </c>
      <c r="D225" s="72" t="s">
        <v>114</v>
      </c>
      <c r="E225" s="50" t="s">
        <v>290</v>
      </c>
      <c r="F225" s="50">
        <v>121</v>
      </c>
      <c r="G225" s="46">
        <f>382.4-5-19.4</f>
        <v>358</v>
      </c>
    </row>
    <row r="226" spans="1:7" ht="31.5">
      <c r="A226" s="29" t="s">
        <v>120</v>
      </c>
      <c r="B226" s="30" t="s">
        <v>26</v>
      </c>
      <c r="C226" s="72" t="s">
        <v>145</v>
      </c>
      <c r="D226" s="72" t="s">
        <v>114</v>
      </c>
      <c r="E226" s="50" t="s">
        <v>290</v>
      </c>
      <c r="F226" s="50">
        <v>122</v>
      </c>
      <c r="G226" s="46">
        <f>3.5+1.6</f>
        <v>5.1</v>
      </c>
    </row>
    <row r="227" spans="1:7" ht="31.5">
      <c r="A227" s="29" t="s">
        <v>125</v>
      </c>
      <c r="B227" s="30" t="s">
        <v>26</v>
      </c>
      <c r="C227" s="72" t="s">
        <v>145</v>
      </c>
      <c r="D227" s="72" t="s">
        <v>114</v>
      </c>
      <c r="E227" s="50" t="s">
        <v>290</v>
      </c>
      <c r="F227" s="50">
        <v>242</v>
      </c>
      <c r="G227" s="46">
        <f>12+11.3</f>
        <v>23.3</v>
      </c>
    </row>
    <row r="228" spans="1:7" ht="31.5">
      <c r="A228" s="29" t="s">
        <v>126</v>
      </c>
      <c r="B228" s="30" t="s">
        <v>26</v>
      </c>
      <c r="C228" s="72" t="s">
        <v>145</v>
      </c>
      <c r="D228" s="72" t="s">
        <v>114</v>
      </c>
      <c r="E228" s="50" t="s">
        <v>290</v>
      </c>
      <c r="F228" s="50">
        <v>244</v>
      </c>
      <c r="G228" s="46">
        <f>13.4-6.9+6.5</f>
        <v>13</v>
      </c>
    </row>
    <row r="229" spans="1:7" ht="47.25">
      <c r="A229" s="29" t="s">
        <v>128</v>
      </c>
      <c r="B229" s="30" t="s">
        <v>26</v>
      </c>
      <c r="C229" s="72"/>
      <c r="D229" s="72"/>
      <c r="E229" s="50" t="s">
        <v>129</v>
      </c>
      <c r="F229" s="50"/>
      <c r="G229" s="46">
        <f>G230</f>
        <v>44877.299999999996</v>
      </c>
    </row>
    <row r="230" spans="1:7" ht="15.75">
      <c r="A230" s="29" t="s">
        <v>130</v>
      </c>
      <c r="B230" s="30" t="s">
        <v>26</v>
      </c>
      <c r="C230" s="72"/>
      <c r="D230" s="72"/>
      <c r="E230" s="50" t="s">
        <v>131</v>
      </c>
      <c r="F230" s="50"/>
      <c r="G230" s="46">
        <f>G237+G244+G248+G251+G256+G259+G262+G265+G268+G271+G274+G277+G311+G231+G280+G288+G291+G295+G302+G305+G308+G299+G285</f>
        <v>44877.299999999996</v>
      </c>
    </row>
    <row r="231" spans="1:7" ht="63">
      <c r="A231" s="29" t="s">
        <v>376</v>
      </c>
      <c r="B231" s="30" t="s">
        <v>26</v>
      </c>
      <c r="C231" s="72"/>
      <c r="D231" s="72"/>
      <c r="E231" s="50" t="s">
        <v>292</v>
      </c>
      <c r="F231" s="50"/>
      <c r="G231" s="46">
        <f>G232</f>
        <v>600</v>
      </c>
    </row>
    <row r="232" spans="1:7" ht="15.75">
      <c r="A232" s="29" t="s">
        <v>64</v>
      </c>
      <c r="B232" s="30" t="s">
        <v>26</v>
      </c>
      <c r="C232" s="72" t="s">
        <v>141</v>
      </c>
      <c r="D232" s="72" t="s">
        <v>141</v>
      </c>
      <c r="E232" s="50"/>
      <c r="F232" s="50"/>
      <c r="G232" s="46">
        <f>G233+G234+G235+G236</f>
        <v>600</v>
      </c>
    </row>
    <row r="233" spans="1:7" ht="31.5">
      <c r="A233" s="29" t="s">
        <v>151</v>
      </c>
      <c r="B233" s="30" t="s">
        <v>26</v>
      </c>
      <c r="C233" s="72" t="s">
        <v>141</v>
      </c>
      <c r="D233" s="72" t="s">
        <v>141</v>
      </c>
      <c r="E233" s="50" t="s">
        <v>292</v>
      </c>
      <c r="F233" s="50">
        <v>111</v>
      </c>
      <c r="G233" s="46">
        <f>595-8-18.8-0.1</f>
        <v>568.1</v>
      </c>
    </row>
    <row r="234" spans="1:7" ht="15.75">
      <c r="A234" s="2" t="s">
        <v>152</v>
      </c>
      <c r="B234" s="30" t="s">
        <v>26</v>
      </c>
      <c r="C234" s="72" t="s">
        <v>141</v>
      </c>
      <c r="D234" s="72" t="s">
        <v>141</v>
      </c>
      <c r="E234" s="50" t="s">
        <v>292</v>
      </c>
      <c r="F234" s="50">
        <v>112</v>
      </c>
      <c r="G234" s="46">
        <f>5+4.6</f>
        <v>9.6</v>
      </c>
    </row>
    <row r="235" spans="1:7" ht="31.5">
      <c r="A235" s="29" t="s">
        <v>125</v>
      </c>
      <c r="B235" s="30" t="s">
        <v>26</v>
      </c>
      <c r="C235" s="72" t="s">
        <v>141</v>
      </c>
      <c r="D235" s="72" t="s">
        <v>141</v>
      </c>
      <c r="E235" s="50" t="s">
        <v>292</v>
      </c>
      <c r="F235" s="50">
        <v>242</v>
      </c>
      <c r="G235" s="46">
        <v>5</v>
      </c>
    </row>
    <row r="236" spans="1:7" ht="31.5">
      <c r="A236" s="29" t="s">
        <v>126</v>
      </c>
      <c r="B236" s="30" t="s">
        <v>26</v>
      </c>
      <c r="C236" s="72" t="s">
        <v>141</v>
      </c>
      <c r="D236" s="72" t="s">
        <v>141</v>
      </c>
      <c r="E236" s="50" t="s">
        <v>292</v>
      </c>
      <c r="F236" s="50">
        <v>244</v>
      </c>
      <c r="G236" s="46">
        <f>3+14.2+0.1</f>
        <v>17.3</v>
      </c>
    </row>
    <row r="237" spans="1:7" ht="63">
      <c r="A237" s="29" t="s">
        <v>291</v>
      </c>
      <c r="B237" s="30" t="s">
        <v>26</v>
      </c>
      <c r="C237" s="72"/>
      <c r="D237" s="72"/>
      <c r="E237" s="50" t="s">
        <v>292</v>
      </c>
      <c r="F237" s="50"/>
      <c r="G237" s="46">
        <f>G239+G240+G241+G242+G243</f>
        <v>7452.799999999999</v>
      </c>
    </row>
    <row r="238" spans="1:7" ht="15.75">
      <c r="A238" s="29" t="s">
        <v>1</v>
      </c>
      <c r="B238" s="30" t="s">
        <v>26</v>
      </c>
      <c r="C238" s="72" t="s">
        <v>113</v>
      </c>
      <c r="D238" s="72" t="s">
        <v>158</v>
      </c>
      <c r="E238" s="50"/>
      <c r="F238" s="50"/>
      <c r="G238" s="46">
        <f>G237</f>
        <v>7452.799999999999</v>
      </c>
    </row>
    <row r="239" spans="1:7" ht="31.5">
      <c r="A239" s="29" t="s">
        <v>151</v>
      </c>
      <c r="B239" s="30" t="s">
        <v>26</v>
      </c>
      <c r="C239" s="72" t="s">
        <v>113</v>
      </c>
      <c r="D239" s="72" t="s">
        <v>158</v>
      </c>
      <c r="E239" s="50" t="s">
        <v>292</v>
      </c>
      <c r="F239" s="50">
        <v>111</v>
      </c>
      <c r="G239" s="46">
        <f>4515.9+617.2</f>
        <v>5133.099999999999</v>
      </c>
    </row>
    <row r="240" spans="1:7" ht="15.75">
      <c r="A240" s="2" t="s">
        <v>152</v>
      </c>
      <c r="B240" s="30" t="s">
        <v>26</v>
      </c>
      <c r="C240" s="72" t="s">
        <v>113</v>
      </c>
      <c r="D240" s="72" t="s">
        <v>158</v>
      </c>
      <c r="E240" s="50" t="s">
        <v>292</v>
      </c>
      <c r="F240" s="50">
        <v>112</v>
      </c>
      <c r="G240" s="46">
        <v>8</v>
      </c>
    </row>
    <row r="241" spans="1:7" ht="31.5">
      <c r="A241" s="29" t="s">
        <v>125</v>
      </c>
      <c r="B241" s="30" t="s">
        <v>26</v>
      </c>
      <c r="C241" s="72" t="s">
        <v>113</v>
      </c>
      <c r="D241" s="72" t="s">
        <v>158</v>
      </c>
      <c r="E241" s="50" t="s">
        <v>292</v>
      </c>
      <c r="F241" s="50">
        <v>242</v>
      </c>
      <c r="G241" s="46">
        <f>1159.3-200</f>
        <v>959.3</v>
      </c>
    </row>
    <row r="242" spans="1:7" ht="31.5">
      <c r="A242" s="29" t="s">
        <v>126</v>
      </c>
      <c r="B242" s="30" t="s">
        <v>26</v>
      </c>
      <c r="C242" s="72" t="s">
        <v>113</v>
      </c>
      <c r="D242" s="72" t="s">
        <v>158</v>
      </c>
      <c r="E242" s="50" t="s">
        <v>292</v>
      </c>
      <c r="F242" s="50">
        <v>244</v>
      </c>
      <c r="G242" s="46">
        <f>1621.4+109-60-320</f>
        <v>1350.4</v>
      </c>
    </row>
    <row r="243" spans="1:7" ht="15.75">
      <c r="A243" s="29" t="s">
        <v>127</v>
      </c>
      <c r="B243" s="30" t="s">
        <v>26</v>
      </c>
      <c r="C243" s="72" t="s">
        <v>113</v>
      </c>
      <c r="D243" s="72" t="s">
        <v>158</v>
      </c>
      <c r="E243" s="50" t="s">
        <v>292</v>
      </c>
      <c r="F243" s="50">
        <v>852</v>
      </c>
      <c r="G243" s="46">
        <v>2</v>
      </c>
    </row>
    <row r="244" spans="1:7" ht="63">
      <c r="A244" s="29" t="s">
        <v>293</v>
      </c>
      <c r="B244" s="30" t="s">
        <v>26</v>
      </c>
      <c r="C244" s="93"/>
      <c r="D244" s="93"/>
      <c r="E244" s="50" t="s">
        <v>294</v>
      </c>
      <c r="F244" s="50"/>
      <c r="G244" s="46">
        <f>G246</f>
        <v>0</v>
      </c>
    </row>
    <row r="245" spans="1:7" ht="15.75">
      <c r="A245" s="29" t="s">
        <v>22</v>
      </c>
      <c r="B245" s="30"/>
      <c r="C245" s="72" t="s">
        <v>113</v>
      </c>
      <c r="D245" s="72" t="s">
        <v>174</v>
      </c>
      <c r="E245" s="50"/>
      <c r="F245" s="50"/>
      <c r="G245" s="46">
        <f>G244</f>
        <v>0</v>
      </c>
    </row>
    <row r="246" spans="1:7" ht="15.75">
      <c r="A246" s="29" t="s">
        <v>295</v>
      </c>
      <c r="B246" s="30" t="s">
        <v>26</v>
      </c>
      <c r="C246" s="72" t="s">
        <v>113</v>
      </c>
      <c r="D246" s="72" t="s">
        <v>174</v>
      </c>
      <c r="E246" s="50" t="s">
        <v>294</v>
      </c>
      <c r="F246" s="50">
        <v>870</v>
      </c>
      <c r="G246" s="46">
        <f>500-500</f>
        <v>0</v>
      </c>
    </row>
    <row r="247" spans="1:7" ht="15.75">
      <c r="A247" s="29" t="s">
        <v>1</v>
      </c>
      <c r="B247" s="30" t="s">
        <v>26</v>
      </c>
      <c r="C247" s="72" t="s">
        <v>113</v>
      </c>
      <c r="D247" s="72" t="s">
        <v>158</v>
      </c>
      <c r="E247" s="50"/>
      <c r="F247" s="50"/>
      <c r="G247" s="46"/>
    </row>
    <row r="248" spans="1:7" ht="63">
      <c r="A248" s="29" t="s">
        <v>296</v>
      </c>
      <c r="B248" s="30" t="s">
        <v>26</v>
      </c>
      <c r="C248" s="72"/>
      <c r="D248" s="72"/>
      <c r="E248" s="50" t="s">
        <v>297</v>
      </c>
      <c r="F248" s="50"/>
      <c r="G248" s="46">
        <f>G250</f>
        <v>0</v>
      </c>
    </row>
    <row r="249" spans="1:7" ht="15.75">
      <c r="A249" s="29" t="s">
        <v>1</v>
      </c>
      <c r="B249" s="30" t="s">
        <v>26</v>
      </c>
      <c r="C249" s="72" t="s">
        <v>113</v>
      </c>
      <c r="D249" s="72" t="s">
        <v>158</v>
      </c>
      <c r="E249" s="50"/>
      <c r="F249" s="50"/>
      <c r="G249" s="46">
        <f>G250</f>
        <v>0</v>
      </c>
    </row>
    <row r="250" spans="1:7" ht="15.75">
      <c r="A250" s="29" t="s">
        <v>127</v>
      </c>
      <c r="B250" s="30" t="s">
        <v>26</v>
      </c>
      <c r="C250" s="72" t="s">
        <v>113</v>
      </c>
      <c r="D250" s="72" t="s">
        <v>158</v>
      </c>
      <c r="E250" s="50" t="s">
        <v>297</v>
      </c>
      <c r="F250" s="50">
        <v>852</v>
      </c>
      <c r="G250" s="46">
        <f>100-100</f>
        <v>0</v>
      </c>
    </row>
    <row r="251" spans="1:7" ht="94.5">
      <c r="A251" s="29" t="s">
        <v>298</v>
      </c>
      <c r="B251" s="30" t="s">
        <v>26</v>
      </c>
      <c r="C251" s="72"/>
      <c r="D251" s="72"/>
      <c r="E251" s="50" t="s">
        <v>299</v>
      </c>
      <c r="F251" s="50"/>
      <c r="G251" s="46">
        <f>G252</f>
        <v>10513.8</v>
      </c>
    </row>
    <row r="252" spans="1:7" ht="15.75">
      <c r="A252" s="29" t="s">
        <v>1</v>
      </c>
      <c r="B252" s="30" t="s">
        <v>26</v>
      </c>
      <c r="C252" s="72" t="s">
        <v>113</v>
      </c>
      <c r="D252" s="72" t="s">
        <v>158</v>
      </c>
      <c r="E252" s="50"/>
      <c r="F252" s="50"/>
      <c r="G252" s="46">
        <f>G253+G254+G255</f>
        <v>10513.8</v>
      </c>
    </row>
    <row r="253" spans="1:7" ht="31.5">
      <c r="A253" s="29" t="s">
        <v>126</v>
      </c>
      <c r="B253" s="30" t="s">
        <v>26</v>
      </c>
      <c r="C253" s="72" t="s">
        <v>113</v>
      </c>
      <c r="D253" s="72" t="s">
        <v>158</v>
      </c>
      <c r="E253" s="50" t="s">
        <v>299</v>
      </c>
      <c r="F253" s="50">
        <v>244</v>
      </c>
      <c r="G253" s="46">
        <f>5000+918.4+754.2-272.3-750</f>
        <v>5650.299999999999</v>
      </c>
    </row>
    <row r="254" spans="1:7" ht="94.5">
      <c r="A254" s="29" t="s">
        <v>414</v>
      </c>
      <c r="B254" s="30" t="s">
        <v>26</v>
      </c>
      <c r="C254" s="72" t="s">
        <v>113</v>
      </c>
      <c r="D254" s="72" t="s">
        <v>158</v>
      </c>
      <c r="E254" s="50" t="s">
        <v>299</v>
      </c>
      <c r="F254" s="50">
        <v>831</v>
      </c>
      <c r="G254" s="46">
        <f>2088.1+2683.4</f>
        <v>4771.5</v>
      </c>
    </row>
    <row r="255" spans="1:7" ht="15.75">
      <c r="A255" s="29" t="s">
        <v>415</v>
      </c>
      <c r="B255" s="30" t="s">
        <v>26</v>
      </c>
      <c r="C255" s="72" t="s">
        <v>113</v>
      </c>
      <c r="D255" s="72" t="s">
        <v>158</v>
      </c>
      <c r="E255" s="50" t="s">
        <v>299</v>
      </c>
      <c r="F255" s="50">
        <v>852</v>
      </c>
      <c r="G255" s="46">
        <f>2+90</f>
        <v>92</v>
      </c>
    </row>
    <row r="256" spans="1:7" ht="63">
      <c r="A256" s="29" t="s">
        <v>300</v>
      </c>
      <c r="B256" s="30" t="s">
        <v>26</v>
      </c>
      <c r="C256" s="72"/>
      <c r="D256" s="72"/>
      <c r="E256" s="50" t="s">
        <v>301</v>
      </c>
      <c r="F256" s="50"/>
      <c r="G256" s="46">
        <f>G258</f>
        <v>22</v>
      </c>
    </row>
    <row r="257" spans="1:7" ht="15.75">
      <c r="A257" s="29" t="s">
        <v>1</v>
      </c>
      <c r="B257" s="30" t="s">
        <v>26</v>
      </c>
      <c r="C257" s="72" t="s">
        <v>113</v>
      </c>
      <c r="D257" s="72" t="s">
        <v>158</v>
      </c>
      <c r="E257" s="50"/>
      <c r="F257" s="50"/>
      <c r="G257" s="46">
        <f>G258</f>
        <v>22</v>
      </c>
    </row>
    <row r="258" spans="1:7" ht="15.75">
      <c r="A258" s="29" t="s">
        <v>127</v>
      </c>
      <c r="B258" s="30" t="s">
        <v>26</v>
      </c>
      <c r="C258" s="72" t="s">
        <v>113</v>
      </c>
      <c r="D258" s="72" t="s">
        <v>158</v>
      </c>
      <c r="E258" s="50" t="s">
        <v>301</v>
      </c>
      <c r="F258" s="50">
        <v>852</v>
      </c>
      <c r="G258" s="46">
        <v>22</v>
      </c>
    </row>
    <row r="259" spans="1:7" ht="78.75">
      <c r="A259" s="29" t="s">
        <v>302</v>
      </c>
      <c r="B259" s="30" t="s">
        <v>26</v>
      </c>
      <c r="C259" s="72"/>
      <c r="D259" s="72"/>
      <c r="E259" s="50" t="s">
        <v>303</v>
      </c>
      <c r="F259" s="50"/>
      <c r="G259" s="46">
        <f>G261</f>
        <v>2822.7999999999997</v>
      </c>
    </row>
    <row r="260" spans="1:7" ht="15.75">
      <c r="A260" s="29" t="s">
        <v>1</v>
      </c>
      <c r="B260" s="30" t="s">
        <v>26</v>
      </c>
      <c r="C260" s="72" t="s">
        <v>113</v>
      </c>
      <c r="D260" s="72" t="s">
        <v>158</v>
      </c>
      <c r="E260" s="50"/>
      <c r="F260" s="50"/>
      <c r="G260" s="46">
        <f>G261</f>
        <v>2822.7999999999997</v>
      </c>
    </row>
    <row r="261" spans="1:7" ht="31.5">
      <c r="A261" s="29" t="s">
        <v>126</v>
      </c>
      <c r="B261" s="30" t="s">
        <v>26</v>
      </c>
      <c r="C261" s="72" t="s">
        <v>113</v>
      </c>
      <c r="D261" s="72" t="s">
        <v>158</v>
      </c>
      <c r="E261" s="50" t="s">
        <v>303</v>
      </c>
      <c r="F261" s="50">
        <v>244</v>
      </c>
      <c r="G261" s="46">
        <f>2267.6+93.2+622-160</f>
        <v>2822.7999999999997</v>
      </c>
    </row>
    <row r="262" spans="1:7" ht="78.75">
      <c r="A262" s="29" t="s">
        <v>304</v>
      </c>
      <c r="B262" s="30" t="s">
        <v>26</v>
      </c>
      <c r="C262" s="72"/>
      <c r="D262" s="72"/>
      <c r="E262" s="50" t="s">
        <v>305</v>
      </c>
      <c r="F262" s="50"/>
      <c r="G262" s="46">
        <f>G264</f>
        <v>58.7</v>
      </c>
    </row>
    <row r="263" spans="1:7" ht="15.75">
      <c r="A263" s="29" t="s">
        <v>1</v>
      </c>
      <c r="B263" s="30" t="s">
        <v>26</v>
      </c>
      <c r="C263" s="72" t="s">
        <v>113</v>
      </c>
      <c r="D263" s="72" t="s">
        <v>158</v>
      </c>
      <c r="E263" s="50"/>
      <c r="F263" s="50"/>
      <c r="G263" s="46">
        <f>G264</f>
        <v>58.7</v>
      </c>
    </row>
    <row r="264" spans="1:7" ht="15.75">
      <c r="A264" s="29" t="s">
        <v>161</v>
      </c>
      <c r="B264" s="30" t="s">
        <v>26</v>
      </c>
      <c r="C264" s="72" t="s">
        <v>113</v>
      </c>
      <c r="D264" s="72" t="s">
        <v>158</v>
      </c>
      <c r="E264" s="50" t="s">
        <v>305</v>
      </c>
      <c r="F264" s="50">
        <v>350</v>
      </c>
      <c r="G264" s="46">
        <f>47.2+11.5</f>
        <v>58.7</v>
      </c>
    </row>
    <row r="265" spans="1:7" ht="63">
      <c r="A265" s="29" t="s">
        <v>306</v>
      </c>
      <c r="B265" s="30" t="s">
        <v>26</v>
      </c>
      <c r="C265" s="72"/>
      <c r="D265" s="72"/>
      <c r="E265" s="50" t="s">
        <v>307</v>
      </c>
      <c r="F265" s="50"/>
      <c r="G265" s="46">
        <f>G267</f>
        <v>228.8</v>
      </c>
    </row>
    <row r="266" spans="1:7" ht="15.75">
      <c r="A266" s="29" t="s">
        <v>1</v>
      </c>
      <c r="B266" s="30" t="s">
        <v>26</v>
      </c>
      <c r="C266" s="72" t="s">
        <v>113</v>
      </c>
      <c r="D266" s="72" t="s">
        <v>158</v>
      </c>
      <c r="E266" s="50"/>
      <c r="F266" s="50"/>
      <c r="G266" s="46">
        <f>G267</f>
        <v>228.8</v>
      </c>
    </row>
    <row r="267" spans="1:7" ht="31.5">
      <c r="A267" s="29" t="s">
        <v>126</v>
      </c>
      <c r="B267" s="30" t="s">
        <v>26</v>
      </c>
      <c r="C267" s="72" t="s">
        <v>113</v>
      </c>
      <c r="D267" s="72" t="s">
        <v>158</v>
      </c>
      <c r="E267" s="50" t="s">
        <v>307</v>
      </c>
      <c r="F267" s="50">
        <v>244</v>
      </c>
      <c r="G267" s="46">
        <v>228.8</v>
      </c>
    </row>
    <row r="268" spans="1:7" ht="92.25" customHeight="1">
      <c r="A268" s="29" t="s">
        <v>308</v>
      </c>
      <c r="B268" s="30" t="s">
        <v>26</v>
      </c>
      <c r="C268" s="72"/>
      <c r="D268" s="72"/>
      <c r="E268" s="50" t="s">
        <v>309</v>
      </c>
      <c r="F268" s="50"/>
      <c r="G268" s="46">
        <f>G270</f>
        <v>20</v>
      </c>
    </row>
    <row r="269" spans="1:7" ht="15.75">
      <c r="A269" s="2" t="s">
        <v>24</v>
      </c>
      <c r="B269" s="30"/>
      <c r="C269" s="72" t="s">
        <v>138</v>
      </c>
      <c r="D269" s="72" t="s">
        <v>145</v>
      </c>
      <c r="E269" s="50"/>
      <c r="F269" s="50"/>
      <c r="G269" s="46">
        <f>G268</f>
        <v>20</v>
      </c>
    </row>
    <row r="270" spans="1:7" ht="31.5">
      <c r="A270" s="29" t="s">
        <v>126</v>
      </c>
      <c r="B270" s="30" t="s">
        <v>26</v>
      </c>
      <c r="C270" s="72" t="s">
        <v>138</v>
      </c>
      <c r="D270" s="72" t="s">
        <v>145</v>
      </c>
      <c r="E270" s="50" t="s">
        <v>309</v>
      </c>
      <c r="F270" s="50">
        <v>244</v>
      </c>
      <c r="G270" s="46">
        <v>20</v>
      </c>
    </row>
    <row r="271" spans="1:7" ht="63">
      <c r="A271" s="29" t="s">
        <v>310</v>
      </c>
      <c r="B271" s="30" t="s">
        <v>26</v>
      </c>
      <c r="C271" s="72"/>
      <c r="D271" s="72"/>
      <c r="E271" s="50" t="s">
        <v>311</v>
      </c>
      <c r="F271" s="50"/>
      <c r="G271" s="46">
        <f>G273</f>
        <v>29.600000000000023</v>
      </c>
    </row>
    <row r="272" spans="1:7" ht="15.75">
      <c r="A272" s="29" t="s">
        <v>2</v>
      </c>
      <c r="B272" s="30" t="s">
        <v>26</v>
      </c>
      <c r="C272" s="72" t="s">
        <v>138</v>
      </c>
      <c r="D272" s="72" t="s">
        <v>139</v>
      </c>
      <c r="E272" s="50"/>
      <c r="F272" s="50"/>
      <c r="G272" s="46">
        <f>G273</f>
        <v>29.600000000000023</v>
      </c>
    </row>
    <row r="273" spans="1:7" ht="31.5">
      <c r="A273" s="29" t="s">
        <v>126</v>
      </c>
      <c r="B273" s="30" t="s">
        <v>26</v>
      </c>
      <c r="C273" s="72" t="s">
        <v>138</v>
      </c>
      <c r="D273" s="72" t="s">
        <v>139</v>
      </c>
      <c r="E273" s="50" t="s">
        <v>311</v>
      </c>
      <c r="F273" s="50">
        <v>244</v>
      </c>
      <c r="G273" s="46">
        <f>500+302-772.4</f>
        <v>29.600000000000023</v>
      </c>
    </row>
    <row r="274" spans="1:7" ht="78.75">
      <c r="A274" s="29" t="s">
        <v>312</v>
      </c>
      <c r="B274" s="30" t="s">
        <v>26</v>
      </c>
      <c r="C274" s="72"/>
      <c r="D274" s="72"/>
      <c r="E274" s="50" t="s">
        <v>313</v>
      </c>
      <c r="F274" s="50"/>
      <c r="G274" s="46">
        <f>G276</f>
        <v>2573.299999999999</v>
      </c>
    </row>
    <row r="275" spans="1:7" ht="15.75">
      <c r="A275" s="29" t="s">
        <v>2</v>
      </c>
      <c r="B275" s="30" t="s">
        <v>26</v>
      </c>
      <c r="C275" s="72" t="s">
        <v>138</v>
      </c>
      <c r="D275" s="72" t="s">
        <v>139</v>
      </c>
      <c r="E275" s="50"/>
      <c r="F275" s="50"/>
      <c r="G275" s="46">
        <f>G276</f>
        <v>2573.299999999999</v>
      </c>
    </row>
    <row r="276" spans="1:7" ht="31.5">
      <c r="A276" s="29" t="s">
        <v>126</v>
      </c>
      <c r="B276" s="30" t="s">
        <v>26</v>
      </c>
      <c r="C276" s="72" t="s">
        <v>138</v>
      </c>
      <c r="D276" s="72" t="s">
        <v>139</v>
      </c>
      <c r="E276" s="50" t="s">
        <v>313</v>
      </c>
      <c r="F276" s="50">
        <v>244</v>
      </c>
      <c r="G276" s="46">
        <f>'Прил.7 Прогр.2014'!E326</f>
        <v>2573.299999999999</v>
      </c>
    </row>
    <row r="277" spans="1:7" ht="60.75" customHeight="1">
      <c r="A277" s="29" t="s">
        <v>314</v>
      </c>
      <c r="B277" s="30" t="s">
        <v>26</v>
      </c>
      <c r="C277" s="72"/>
      <c r="D277" s="72"/>
      <c r="E277" s="50" t="s">
        <v>133</v>
      </c>
      <c r="F277" s="50"/>
      <c r="G277" s="46">
        <f>G279</f>
        <v>64</v>
      </c>
    </row>
    <row r="278" spans="1:7" ht="15.75">
      <c r="A278" s="2" t="s">
        <v>7</v>
      </c>
      <c r="B278" s="30" t="s">
        <v>26</v>
      </c>
      <c r="C278" s="72" t="s">
        <v>224</v>
      </c>
      <c r="D278" s="72" t="s">
        <v>114</v>
      </c>
      <c r="E278" s="50"/>
      <c r="F278" s="50"/>
      <c r="G278" s="46">
        <f>G277</f>
        <v>64</v>
      </c>
    </row>
    <row r="279" spans="1:7" ht="31.5">
      <c r="A279" s="2" t="s">
        <v>315</v>
      </c>
      <c r="B279" s="30" t="s">
        <v>26</v>
      </c>
      <c r="C279" s="72" t="s">
        <v>224</v>
      </c>
      <c r="D279" s="72" t="s">
        <v>114</v>
      </c>
      <c r="E279" s="50" t="s">
        <v>133</v>
      </c>
      <c r="F279" s="50">
        <v>321</v>
      </c>
      <c r="G279" s="46">
        <v>64</v>
      </c>
    </row>
    <row r="280" spans="1:7" ht="31.5">
      <c r="A280" s="2" t="s">
        <v>380</v>
      </c>
      <c r="B280" s="30" t="s">
        <v>26</v>
      </c>
      <c r="C280" s="72"/>
      <c r="D280" s="72"/>
      <c r="E280" s="50" t="s">
        <v>377</v>
      </c>
      <c r="F280" s="50"/>
      <c r="G280" s="46">
        <f>G281+G283</f>
        <v>12421.9</v>
      </c>
    </row>
    <row r="281" spans="1:7" ht="15.75">
      <c r="A281" s="2" t="s">
        <v>3</v>
      </c>
      <c r="B281" s="30" t="s">
        <v>26</v>
      </c>
      <c r="C281" s="72" t="s">
        <v>141</v>
      </c>
      <c r="D281" s="72" t="s">
        <v>113</v>
      </c>
      <c r="E281" s="50" t="s">
        <v>377</v>
      </c>
      <c r="F281" s="50"/>
      <c r="G281" s="46">
        <f>G282</f>
        <v>10263</v>
      </c>
    </row>
    <row r="282" spans="1:7" ht="30" customHeight="1">
      <c r="A282" s="9" t="s">
        <v>146</v>
      </c>
      <c r="B282" s="30" t="s">
        <v>26</v>
      </c>
      <c r="C282" s="72" t="s">
        <v>141</v>
      </c>
      <c r="D282" s="72" t="s">
        <v>113</v>
      </c>
      <c r="E282" s="50" t="s">
        <v>377</v>
      </c>
      <c r="F282" s="50">
        <v>411</v>
      </c>
      <c r="G282" s="65">
        <f>'Прил.7 Прогр.2014'!E332</f>
        <v>10263</v>
      </c>
    </row>
    <row r="283" spans="1:7" ht="17.25" customHeight="1">
      <c r="A283" s="38" t="s">
        <v>4</v>
      </c>
      <c r="B283" s="30" t="s">
        <v>26</v>
      </c>
      <c r="C283" s="72" t="s">
        <v>141</v>
      </c>
      <c r="D283" s="72" t="s">
        <v>145</v>
      </c>
      <c r="E283" s="50" t="s">
        <v>377</v>
      </c>
      <c r="F283" s="50"/>
      <c r="G283" s="65">
        <f>G284</f>
        <v>2158.9</v>
      </c>
    </row>
    <row r="284" spans="1:7" ht="30" customHeight="1">
      <c r="A284" s="9" t="s">
        <v>146</v>
      </c>
      <c r="B284" s="30" t="s">
        <v>26</v>
      </c>
      <c r="C284" s="72" t="s">
        <v>141</v>
      </c>
      <c r="D284" s="72" t="s">
        <v>145</v>
      </c>
      <c r="E284" s="50" t="s">
        <v>377</v>
      </c>
      <c r="F284" s="50">
        <v>411</v>
      </c>
      <c r="G284" s="65">
        <f>'Прил.7 Прогр.2014'!E335</f>
        <v>2158.9</v>
      </c>
    </row>
    <row r="285" spans="1:7" ht="30" customHeight="1">
      <c r="A285" s="9" t="s">
        <v>399</v>
      </c>
      <c r="B285" s="30" t="s">
        <v>26</v>
      </c>
      <c r="C285" s="72"/>
      <c r="D285" s="72"/>
      <c r="E285" s="50" t="s">
        <v>400</v>
      </c>
      <c r="F285" s="50"/>
      <c r="G285" s="65">
        <f>G286</f>
        <v>300</v>
      </c>
    </row>
    <row r="286" spans="1:7" ht="21.75" customHeight="1">
      <c r="A286" s="38" t="s">
        <v>4</v>
      </c>
      <c r="B286" s="30" t="s">
        <v>26</v>
      </c>
      <c r="C286" s="72" t="s">
        <v>141</v>
      </c>
      <c r="D286" s="72" t="s">
        <v>145</v>
      </c>
      <c r="E286" s="50" t="s">
        <v>400</v>
      </c>
      <c r="F286" s="50"/>
      <c r="G286" s="65">
        <f>G287</f>
        <v>300</v>
      </c>
    </row>
    <row r="287" spans="1:7" ht="30" customHeight="1">
      <c r="A287" s="9" t="s">
        <v>149</v>
      </c>
      <c r="B287" s="30" t="s">
        <v>26</v>
      </c>
      <c r="C287" s="72" t="s">
        <v>141</v>
      </c>
      <c r="D287" s="72" t="s">
        <v>145</v>
      </c>
      <c r="E287" s="50" t="s">
        <v>400</v>
      </c>
      <c r="F287" s="50">
        <v>810</v>
      </c>
      <c r="G287" s="65">
        <f>'Прил.7 Прогр.2014'!E338</f>
        <v>300</v>
      </c>
    </row>
    <row r="288" spans="1:7" ht="15.75">
      <c r="A288" s="2" t="s">
        <v>379</v>
      </c>
      <c r="B288" s="30" t="s">
        <v>26</v>
      </c>
      <c r="C288" s="72"/>
      <c r="D288" s="72"/>
      <c r="E288" s="50" t="s">
        <v>382</v>
      </c>
      <c r="F288" s="50"/>
      <c r="G288" s="46">
        <f>G289</f>
        <v>4750</v>
      </c>
    </row>
    <row r="289" spans="1:7" ht="15.75">
      <c r="A289" s="8" t="s">
        <v>28</v>
      </c>
      <c r="B289" s="30" t="s">
        <v>26</v>
      </c>
      <c r="C289" s="72" t="s">
        <v>174</v>
      </c>
      <c r="D289" s="72" t="s">
        <v>141</v>
      </c>
      <c r="E289" s="50" t="s">
        <v>382</v>
      </c>
      <c r="F289" s="50"/>
      <c r="G289" s="46">
        <f>G290</f>
        <v>4750</v>
      </c>
    </row>
    <row r="290" spans="1:7" ht="31.5">
      <c r="A290" s="2" t="s">
        <v>378</v>
      </c>
      <c r="B290" s="30" t="s">
        <v>26</v>
      </c>
      <c r="C290" s="72" t="s">
        <v>174</v>
      </c>
      <c r="D290" s="72" t="s">
        <v>141</v>
      </c>
      <c r="E290" s="50" t="s">
        <v>382</v>
      </c>
      <c r="F290" s="50">
        <v>630</v>
      </c>
      <c r="G290" s="65">
        <v>4750</v>
      </c>
    </row>
    <row r="291" spans="1:7" ht="15.75">
      <c r="A291" s="2" t="s">
        <v>381</v>
      </c>
      <c r="B291" s="30" t="s">
        <v>26</v>
      </c>
      <c r="C291" s="72"/>
      <c r="D291" s="72"/>
      <c r="E291" s="50" t="s">
        <v>383</v>
      </c>
      <c r="F291" s="50"/>
      <c r="G291" s="46">
        <f>G292</f>
        <v>850.5</v>
      </c>
    </row>
    <row r="292" spans="1:7" ht="15.75">
      <c r="A292" s="38" t="s">
        <v>4</v>
      </c>
      <c r="B292" s="30"/>
      <c r="C292" s="72" t="s">
        <v>141</v>
      </c>
      <c r="D292" s="72" t="s">
        <v>145</v>
      </c>
      <c r="E292" s="50" t="s">
        <v>383</v>
      </c>
      <c r="F292" s="50"/>
      <c r="G292" s="46">
        <f>G293+G294</f>
        <v>850.5</v>
      </c>
    </row>
    <row r="293" spans="1:7" ht="31.5">
      <c r="A293" s="2" t="s">
        <v>149</v>
      </c>
      <c r="B293" s="30" t="s">
        <v>26</v>
      </c>
      <c r="C293" s="72" t="s">
        <v>141</v>
      </c>
      <c r="D293" s="72" t="s">
        <v>145</v>
      </c>
      <c r="E293" s="50" t="s">
        <v>383</v>
      </c>
      <c r="F293" s="50">
        <v>810</v>
      </c>
      <c r="G293" s="65">
        <f>16030-3895.1-3023.5-5779.7-3331.7</f>
        <v>0</v>
      </c>
    </row>
    <row r="294" spans="1:7" ht="31.5">
      <c r="A294" s="29" t="s">
        <v>126</v>
      </c>
      <c r="B294" s="30" t="s">
        <v>26</v>
      </c>
      <c r="C294" s="72" t="s">
        <v>141</v>
      </c>
      <c r="D294" s="72" t="s">
        <v>145</v>
      </c>
      <c r="E294" s="50" t="s">
        <v>383</v>
      </c>
      <c r="F294" s="50">
        <v>244</v>
      </c>
      <c r="G294" s="65">
        <f>'Прил.7 Прогр.2014'!E346</f>
        <v>850.5</v>
      </c>
    </row>
    <row r="295" spans="1:7" ht="15.75">
      <c r="A295" s="2" t="s">
        <v>391</v>
      </c>
      <c r="B295" s="30" t="s">
        <v>26</v>
      </c>
      <c r="C295" s="72"/>
      <c r="D295" s="72"/>
      <c r="E295" s="50" t="s">
        <v>392</v>
      </c>
      <c r="F295" s="50"/>
      <c r="G295" s="46">
        <f>G296</f>
        <v>373.90000000000003</v>
      </c>
    </row>
    <row r="296" spans="1:7" ht="15.75">
      <c r="A296" s="29" t="s">
        <v>5</v>
      </c>
      <c r="B296" s="30" t="s">
        <v>26</v>
      </c>
      <c r="C296" s="72" t="s">
        <v>141</v>
      </c>
      <c r="D296" s="72" t="s">
        <v>114</v>
      </c>
      <c r="E296" s="50" t="s">
        <v>392</v>
      </c>
      <c r="F296" s="50"/>
      <c r="G296" s="46">
        <f>G297+G298</f>
        <v>373.90000000000003</v>
      </c>
    </row>
    <row r="297" spans="1:7" ht="31.5">
      <c r="A297" s="29" t="s">
        <v>126</v>
      </c>
      <c r="B297" s="30" t="s">
        <v>26</v>
      </c>
      <c r="C297" s="72" t="s">
        <v>141</v>
      </c>
      <c r="D297" s="72" t="s">
        <v>114</v>
      </c>
      <c r="E297" s="50" t="s">
        <v>392</v>
      </c>
      <c r="F297" s="50">
        <v>244</v>
      </c>
      <c r="G297" s="65">
        <f>'Прил.7 Прогр.2014'!E349</f>
        <v>373.00000000000006</v>
      </c>
    </row>
    <row r="298" spans="1:7" ht="15.75">
      <c r="A298" s="29" t="s">
        <v>127</v>
      </c>
      <c r="B298" s="30" t="s">
        <v>26</v>
      </c>
      <c r="C298" s="72" t="s">
        <v>141</v>
      </c>
      <c r="D298" s="72" t="s">
        <v>114</v>
      </c>
      <c r="E298" s="50" t="s">
        <v>392</v>
      </c>
      <c r="F298" s="50">
        <v>852</v>
      </c>
      <c r="G298" s="65">
        <v>0.9</v>
      </c>
    </row>
    <row r="299" spans="1:7" ht="15.75">
      <c r="A299" s="2" t="s">
        <v>401</v>
      </c>
      <c r="B299" s="30" t="s">
        <v>26</v>
      </c>
      <c r="C299" s="72"/>
      <c r="D299" s="72"/>
      <c r="E299" s="50" t="s">
        <v>402</v>
      </c>
      <c r="F299" s="50"/>
      <c r="G299" s="65">
        <f>G300</f>
        <v>101.2</v>
      </c>
    </row>
    <row r="300" spans="1:7" ht="15.75">
      <c r="A300" s="29" t="s">
        <v>5</v>
      </c>
      <c r="B300" s="30" t="s">
        <v>26</v>
      </c>
      <c r="C300" s="72" t="s">
        <v>141</v>
      </c>
      <c r="D300" s="72" t="s">
        <v>114</v>
      </c>
      <c r="E300" s="50" t="s">
        <v>402</v>
      </c>
      <c r="F300" s="50"/>
      <c r="G300" s="65">
        <f>G301</f>
        <v>101.2</v>
      </c>
    </row>
    <row r="301" spans="1:7" ht="31.5">
      <c r="A301" s="29" t="s">
        <v>126</v>
      </c>
      <c r="B301" s="30" t="s">
        <v>26</v>
      </c>
      <c r="C301" s="72" t="s">
        <v>141</v>
      </c>
      <c r="D301" s="72" t="s">
        <v>114</v>
      </c>
      <c r="E301" s="50" t="s">
        <v>402</v>
      </c>
      <c r="F301" s="50">
        <v>244</v>
      </c>
      <c r="G301" s="65">
        <f>'Прил.7 Прогр.2014'!E354</f>
        <v>101.2</v>
      </c>
    </row>
    <row r="302" spans="1:7" ht="15.75">
      <c r="A302" s="29" t="s">
        <v>393</v>
      </c>
      <c r="B302" s="30" t="s">
        <v>26</v>
      </c>
      <c r="C302" s="72"/>
      <c r="D302" s="72"/>
      <c r="E302" s="50" t="s">
        <v>394</v>
      </c>
      <c r="F302" s="50"/>
      <c r="G302" s="46">
        <f>G303</f>
        <v>367.5</v>
      </c>
    </row>
    <row r="303" spans="1:7" ht="15.75">
      <c r="A303" s="29" t="s">
        <v>1</v>
      </c>
      <c r="B303" s="30" t="s">
        <v>26</v>
      </c>
      <c r="C303" s="72" t="s">
        <v>113</v>
      </c>
      <c r="D303" s="72" t="s">
        <v>158</v>
      </c>
      <c r="E303" s="50" t="s">
        <v>394</v>
      </c>
      <c r="F303" s="50"/>
      <c r="G303" s="46">
        <f>G304</f>
        <v>367.5</v>
      </c>
    </row>
    <row r="304" spans="1:7" ht="31.5">
      <c r="A304" s="29" t="s">
        <v>126</v>
      </c>
      <c r="B304" s="30" t="s">
        <v>26</v>
      </c>
      <c r="C304" s="72" t="s">
        <v>113</v>
      </c>
      <c r="D304" s="72" t="s">
        <v>158</v>
      </c>
      <c r="E304" s="50" t="s">
        <v>394</v>
      </c>
      <c r="F304" s="50">
        <v>244</v>
      </c>
      <c r="G304" s="65">
        <f>200.6+166.9</f>
        <v>367.5</v>
      </c>
    </row>
    <row r="305" spans="1:7" ht="15.75">
      <c r="A305" s="29" t="s">
        <v>395</v>
      </c>
      <c r="B305" s="30" t="s">
        <v>26</v>
      </c>
      <c r="C305" s="72"/>
      <c r="D305" s="72"/>
      <c r="E305" s="50" t="s">
        <v>396</v>
      </c>
      <c r="F305" s="50"/>
      <c r="G305" s="46">
        <f>G306</f>
        <v>185.3</v>
      </c>
    </row>
    <row r="306" spans="1:7" ht="15.75">
      <c r="A306" s="2" t="s">
        <v>62</v>
      </c>
      <c r="B306" s="30" t="s">
        <v>26</v>
      </c>
      <c r="C306" s="72" t="s">
        <v>138</v>
      </c>
      <c r="D306" s="72" t="s">
        <v>256</v>
      </c>
      <c r="E306" s="50" t="s">
        <v>396</v>
      </c>
      <c r="F306" s="50"/>
      <c r="G306" s="46">
        <f>G307</f>
        <v>185.3</v>
      </c>
    </row>
    <row r="307" spans="1:7" ht="31.5">
      <c r="A307" s="29" t="s">
        <v>126</v>
      </c>
      <c r="B307" s="30" t="s">
        <v>26</v>
      </c>
      <c r="C307" s="72" t="s">
        <v>138</v>
      </c>
      <c r="D307" s="72" t="s">
        <v>256</v>
      </c>
      <c r="E307" s="50" t="s">
        <v>396</v>
      </c>
      <c r="F307" s="50">
        <v>244</v>
      </c>
      <c r="G307" s="65">
        <v>185.3</v>
      </c>
    </row>
    <row r="308" spans="1:7" ht="15.75">
      <c r="A308" s="29" t="s">
        <v>397</v>
      </c>
      <c r="B308" s="30" t="s">
        <v>26</v>
      </c>
      <c r="C308" s="72"/>
      <c r="D308" s="72"/>
      <c r="E308" s="50" t="s">
        <v>398</v>
      </c>
      <c r="F308" s="50"/>
      <c r="G308" s="46">
        <f>G309</f>
        <v>16</v>
      </c>
    </row>
    <row r="309" spans="1:7" ht="15.75">
      <c r="A309" s="33" t="s">
        <v>25</v>
      </c>
      <c r="B309" s="30" t="s">
        <v>26</v>
      </c>
      <c r="C309" s="72" t="s">
        <v>184</v>
      </c>
      <c r="D309" s="72" t="s">
        <v>184</v>
      </c>
      <c r="E309" s="50" t="s">
        <v>398</v>
      </c>
      <c r="F309" s="50"/>
      <c r="G309" s="46">
        <f>G310</f>
        <v>16</v>
      </c>
    </row>
    <row r="310" spans="1:7" ht="31.5">
      <c r="A310" s="29" t="s">
        <v>126</v>
      </c>
      <c r="B310" s="30" t="s">
        <v>26</v>
      </c>
      <c r="C310" s="72" t="s">
        <v>184</v>
      </c>
      <c r="D310" s="72" t="s">
        <v>184</v>
      </c>
      <c r="E310" s="50" t="s">
        <v>398</v>
      </c>
      <c r="F310" s="50">
        <v>244</v>
      </c>
      <c r="G310" s="65">
        <v>16</v>
      </c>
    </row>
    <row r="311" spans="1:7" ht="63.75" customHeight="1">
      <c r="A311" s="2" t="s">
        <v>316</v>
      </c>
      <c r="B311" s="30" t="s">
        <v>26</v>
      </c>
      <c r="C311" s="72"/>
      <c r="D311" s="72"/>
      <c r="E311" s="50" t="s">
        <v>317</v>
      </c>
      <c r="F311" s="50"/>
      <c r="G311" s="46">
        <f>G314</f>
        <v>1125.2</v>
      </c>
    </row>
    <row r="312" spans="1:7" ht="15.75">
      <c r="A312" s="2" t="s">
        <v>318</v>
      </c>
      <c r="B312" s="30" t="s">
        <v>26</v>
      </c>
      <c r="C312" s="72" t="s">
        <v>113</v>
      </c>
      <c r="D312" s="72" t="s">
        <v>184</v>
      </c>
      <c r="E312" s="50"/>
      <c r="F312" s="50"/>
      <c r="G312" s="46"/>
    </row>
    <row r="313" spans="1:7" ht="18" customHeight="1">
      <c r="A313" s="2" t="s">
        <v>319</v>
      </c>
      <c r="B313" s="30" t="s">
        <v>26</v>
      </c>
      <c r="C313" s="72" t="s">
        <v>113</v>
      </c>
      <c r="D313" s="72" t="s">
        <v>184</v>
      </c>
      <c r="E313" s="50" t="s">
        <v>317</v>
      </c>
      <c r="F313" s="50">
        <v>520</v>
      </c>
      <c r="G313" s="46">
        <f>1657.6-532.4-1125.2</f>
        <v>0</v>
      </c>
    </row>
    <row r="314" spans="1:7" ht="30.75" customHeight="1">
      <c r="A314" s="29" t="s">
        <v>126</v>
      </c>
      <c r="B314" s="30" t="s">
        <v>26</v>
      </c>
      <c r="C314" s="72" t="s">
        <v>113</v>
      </c>
      <c r="D314" s="72" t="s">
        <v>184</v>
      </c>
      <c r="E314" s="50" t="s">
        <v>317</v>
      </c>
      <c r="F314" s="50">
        <v>244</v>
      </c>
      <c r="G314" s="46">
        <f>1125.2</f>
        <v>1125.2</v>
      </c>
    </row>
    <row r="315" spans="1:7" ht="15.75">
      <c r="A315" s="52" t="s">
        <v>320</v>
      </c>
      <c r="B315" s="53"/>
      <c r="C315" s="94"/>
      <c r="D315" s="94"/>
      <c r="E315" s="75"/>
      <c r="F315" s="75"/>
      <c r="G315" s="54">
        <f>G10+G31</f>
        <v>107862.84999999999</v>
      </c>
    </row>
  </sheetData>
  <sheetProtection/>
  <mergeCells count="6">
    <mergeCell ref="A1:G1"/>
    <mergeCell ref="A2:G2"/>
    <mergeCell ref="A3:G3"/>
    <mergeCell ref="A5:G5"/>
    <mergeCell ref="A7:G7"/>
    <mergeCell ref="D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PageLayoutView="0" workbookViewId="0" topLeftCell="A208">
      <selection activeCell="E219" sqref="E219"/>
    </sheetView>
  </sheetViews>
  <sheetFormatPr defaultColWidth="9.00390625" defaultRowHeight="12.75"/>
  <cols>
    <col min="1" max="1" width="87.625" style="0" customWidth="1"/>
    <col min="2" max="2" width="10.125" style="0" customWidth="1"/>
    <col min="3" max="3" width="13.875" style="0" customWidth="1"/>
    <col min="4" max="4" width="9.25390625" style="0" bestFit="1" customWidth="1"/>
    <col min="5" max="5" width="13.375" style="0" customWidth="1"/>
    <col min="6" max="6" width="13.625" style="0" customWidth="1"/>
    <col min="7" max="7" width="15.25390625" style="0" customWidth="1"/>
  </cols>
  <sheetData>
    <row r="1" spans="1:7" ht="15.75">
      <c r="A1" s="144" t="s">
        <v>57</v>
      </c>
      <c r="B1" s="144"/>
      <c r="C1" s="144"/>
      <c r="D1" s="144"/>
      <c r="E1" s="144"/>
      <c r="F1" s="118"/>
      <c r="G1" s="4"/>
    </row>
    <row r="2" spans="1:7" ht="15.75">
      <c r="A2" s="144" t="s">
        <v>19</v>
      </c>
      <c r="B2" s="144"/>
      <c r="C2" s="144"/>
      <c r="D2" s="144"/>
      <c r="E2" s="144"/>
      <c r="F2" s="118"/>
      <c r="G2" s="4"/>
    </row>
    <row r="3" spans="1:7" ht="15.75">
      <c r="A3" s="144" t="s">
        <v>20</v>
      </c>
      <c r="B3" s="144"/>
      <c r="C3" s="144"/>
      <c r="D3" s="144"/>
      <c r="E3" s="144"/>
      <c r="F3" s="118"/>
      <c r="G3" s="4"/>
    </row>
    <row r="4" spans="1:7" ht="15.75">
      <c r="A4" s="3"/>
      <c r="B4" s="144" t="s">
        <v>405</v>
      </c>
      <c r="C4" s="144"/>
      <c r="D4" s="144"/>
      <c r="E4" s="144"/>
      <c r="F4" s="118"/>
      <c r="G4" s="4"/>
    </row>
    <row r="5" spans="1:7" ht="15.75">
      <c r="A5" s="144" t="s">
        <v>428</v>
      </c>
      <c r="B5" s="144"/>
      <c r="C5" s="144"/>
      <c r="D5" s="144"/>
      <c r="E5" s="144"/>
      <c r="F5" s="118"/>
      <c r="G5" s="4"/>
    </row>
    <row r="6" spans="1:7" ht="15.75">
      <c r="A6" s="3"/>
      <c r="B6" s="3"/>
      <c r="C6" s="3"/>
      <c r="D6" s="3"/>
      <c r="E6" s="3"/>
      <c r="F6" s="3"/>
      <c r="G6" s="4"/>
    </row>
    <row r="7" spans="1:7" ht="75.75" customHeight="1">
      <c r="A7" s="146" t="s">
        <v>325</v>
      </c>
      <c r="B7" s="146"/>
      <c r="C7" s="146"/>
      <c r="D7" s="146"/>
      <c r="E7" s="146"/>
      <c r="F7" s="118"/>
      <c r="G7" s="118"/>
    </row>
    <row r="8" spans="1:7" ht="15.75">
      <c r="A8" s="139"/>
      <c r="B8" s="139"/>
      <c r="C8" s="139"/>
      <c r="D8" s="139"/>
      <c r="E8" s="139"/>
      <c r="F8" s="139"/>
      <c r="G8" s="5"/>
    </row>
    <row r="9" spans="1:6" ht="15.75" customHeight="1">
      <c r="A9" s="148" t="s">
        <v>31</v>
      </c>
      <c r="B9" s="149" t="s">
        <v>326</v>
      </c>
      <c r="C9" s="149" t="s">
        <v>327</v>
      </c>
      <c r="D9" s="149" t="s">
        <v>328</v>
      </c>
      <c r="E9" s="150" t="s">
        <v>369</v>
      </c>
      <c r="F9" s="119"/>
    </row>
    <row r="10" spans="1:5" ht="12.75" customHeight="1">
      <c r="A10" s="148"/>
      <c r="B10" s="149"/>
      <c r="C10" s="149"/>
      <c r="D10" s="149"/>
      <c r="E10" s="150"/>
    </row>
    <row r="11" spans="1:5" ht="15.75">
      <c r="A11" s="95" t="s">
        <v>329</v>
      </c>
      <c r="B11" s="96"/>
      <c r="C11" s="96"/>
      <c r="D11" s="96"/>
      <c r="E11" s="97">
        <f>E12+E29+E54+E48+E59</f>
        <v>38123.6</v>
      </c>
    </row>
    <row r="12" spans="1:5" ht="32.25" customHeight="1">
      <c r="A12" s="45" t="s">
        <v>0</v>
      </c>
      <c r="B12" s="98" t="s">
        <v>8</v>
      </c>
      <c r="C12" s="99"/>
      <c r="D12" s="98"/>
      <c r="E12" s="100">
        <f>E13+E25</f>
        <v>2808.7000000000003</v>
      </c>
    </row>
    <row r="13" spans="1:5" ht="20.25" customHeight="1">
      <c r="A13" s="101" t="s">
        <v>21</v>
      </c>
      <c r="B13" s="98" t="s">
        <v>8</v>
      </c>
      <c r="C13" s="99" t="s">
        <v>110</v>
      </c>
      <c r="D13" s="98"/>
      <c r="E13" s="100">
        <f>E14+E20</f>
        <v>2760.3</v>
      </c>
    </row>
    <row r="14" spans="1:5" ht="31.5">
      <c r="A14" s="102" t="s">
        <v>111</v>
      </c>
      <c r="B14" s="98" t="s">
        <v>8</v>
      </c>
      <c r="C14" s="99" t="s">
        <v>112</v>
      </c>
      <c r="D14" s="98"/>
      <c r="E14" s="100">
        <f>E15+E17</f>
        <v>2600</v>
      </c>
    </row>
    <row r="15" spans="1:5" ht="45.75" customHeight="1">
      <c r="A15" s="45" t="s">
        <v>115</v>
      </c>
      <c r="B15" s="98" t="s">
        <v>8</v>
      </c>
      <c r="C15" s="99" t="s">
        <v>116</v>
      </c>
      <c r="D15" s="98"/>
      <c r="E15" s="100">
        <f>E16</f>
        <v>1251.1000000000001</v>
      </c>
    </row>
    <row r="16" spans="1:5" ht="31.5">
      <c r="A16" s="45" t="s">
        <v>117</v>
      </c>
      <c r="B16" s="98" t="s">
        <v>8</v>
      </c>
      <c r="C16" s="99" t="s">
        <v>116</v>
      </c>
      <c r="D16" s="98" t="s">
        <v>330</v>
      </c>
      <c r="E16" s="100">
        <f>1119.4+131.8-0.1</f>
        <v>1251.1000000000001</v>
      </c>
    </row>
    <row r="17" spans="1:5" ht="47.25">
      <c r="A17" s="101" t="s">
        <v>118</v>
      </c>
      <c r="B17" s="98" t="s">
        <v>8</v>
      </c>
      <c r="C17" s="99" t="s">
        <v>119</v>
      </c>
      <c r="D17" s="98"/>
      <c r="E17" s="100">
        <f>E18+E19</f>
        <v>1348.9</v>
      </c>
    </row>
    <row r="18" spans="1:5" ht="31.5">
      <c r="A18" s="45" t="s">
        <v>120</v>
      </c>
      <c r="B18" s="98" t="s">
        <v>8</v>
      </c>
      <c r="C18" s="99" t="s">
        <v>119</v>
      </c>
      <c r="D18" s="98" t="s">
        <v>331</v>
      </c>
      <c r="E18" s="100">
        <f>1165.9-882-270</f>
        <v>13.900000000000091</v>
      </c>
    </row>
    <row r="19" spans="1:5" ht="31.5">
      <c r="A19" s="29" t="s">
        <v>0</v>
      </c>
      <c r="B19" s="98" t="s">
        <v>8</v>
      </c>
      <c r="C19" s="99" t="s">
        <v>119</v>
      </c>
      <c r="D19" s="98" t="s">
        <v>404</v>
      </c>
      <c r="E19" s="100">
        <f>882+453</f>
        <v>1335</v>
      </c>
    </row>
    <row r="20" spans="1:5" ht="31.5">
      <c r="A20" s="101" t="s">
        <v>121</v>
      </c>
      <c r="B20" s="98" t="s">
        <v>8</v>
      </c>
      <c r="C20" s="99" t="s">
        <v>122</v>
      </c>
      <c r="D20" s="98"/>
      <c r="E20" s="100">
        <f>E21</f>
        <v>160.29999999999995</v>
      </c>
    </row>
    <row r="21" spans="1:5" ht="53.25" customHeight="1">
      <c r="A21" s="101" t="s">
        <v>123</v>
      </c>
      <c r="B21" s="98" t="s">
        <v>8</v>
      </c>
      <c r="C21" s="99" t="s">
        <v>124</v>
      </c>
      <c r="D21" s="98"/>
      <c r="E21" s="100">
        <f>E22+E23+E24</f>
        <v>160.29999999999995</v>
      </c>
    </row>
    <row r="22" spans="1:5" ht="22.5" customHeight="1">
      <c r="A22" s="101" t="s">
        <v>125</v>
      </c>
      <c r="B22" s="98" t="s">
        <v>8</v>
      </c>
      <c r="C22" s="99" t="s">
        <v>124</v>
      </c>
      <c r="D22" s="98" t="s">
        <v>332</v>
      </c>
      <c r="E22" s="100">
        <f>75-10-15</f>
        <v>50</v>
      </c>
    </row>
    <row r="23" spans="1:5" ht="31.5">
      <c r="A23" s="101" t="s">
        <v>126</v>
      </c>
      <c r="B23" s="98" t="s">
        <v>8</v>
      </c>
      <c r="C23" s="99" t="s">
        <v>124</v>
      </c>
      <c r="D23" s="98" t="s">
        <v>333</v>
      </c>
      <c r="E23" s="100">
        <f>428.9-343.6+24</f>
        <v>109.29999999999995</v>
      </c>
    </row>
    <row r="24" spans="1:5" ht="20.25" customHeight="1">
      <c r="A24" s="101" t="s">
        <v>127</v>
      </c>
      <c r="B24" s="98" t="s">
        <v>8</v>
      </c>
      <c r="C24" s="99" t="s">
        <v>124</v>
      </c>
      <c r="D24" s="98" t="s">
        <v>334</v>
      </c>
      <c r="E24" s="100">
        <f>10-9</f>
        <v>1</v>
      </c>
    </row>
    <row r="25" spans="1:5" ht="49.5" customHeight="1">
      <c r="A25" s="101" t="s">
        <v>128</v>
      </c>
      <c r="B25" s="98" t="s">
        <v>8</v>
      </c>
      <c r="C25" s="99" t="s">
        <v>129</v>
      </c>
      <c r="D25" s="98"/>
      <c r="E25" s="100">
        <f>E26</f>
        <v>48.4</v>
      </c>
    </row>
    <row r="26" spans="1:5" ht="23.25" customHeight="1">
      <c r="A26" s="101" t="s">
        <v>130</v>
      </c>
      <c r="B26" s="98" t="s">
        <v>8</v>
      </c>
      <c r="C26" s="99" t="s">
        <v>131</v>
      </c>
      <c r="D26" s="98"/>
      <c r="E26" s="100">
        <f>E27</f>
        <v>48.4</v>
      </c>
    </row>
    <row r="27" spans="1:5" ht="84.75" customHeight="1">
      <c r="A27" s="103" t="s">
        <v>132</v>
      </c>
      <c r="B27" s="98" t="s">
        <v>8</v>
      </c>
      <c r="C27" s="99" t="s">
        <v>322</v>
      </c>
      <c r="D27" s="98"/>
      <c r="E27" s="100">
        <f>E28</f>
        <v>48.4</v>
      </c>
    </row>
    <row r="28" spans="1:5" ht="19.5" customHeight="1">
      <c r="A28" s="45" t="s">
        <v>30</v>
      </c>
      <c r="B28" s="98" t="s">
        <v>8</v>
      </c>
      <c r="C28" s="99" t="s">
        <v>322</v>
      </c>
      <c r="D28" s="98" t="s">
        <v>335</v>
      </c>
      <c r="E28" s="100">
        <v>48.4</v>
      </c>
    </row>
    <row r="29" spans="1:5" ht="47.25">
      <c r="A29" s="45" t="s">
        <v>336</v>
      </c>
      <c r="B29" s="98" t="s">
        <v>9</v>
      </c>
      <c r="C29" s="98"/>
      <c r="D29" s="98"/>
      <c r="E29" s="100">
        <f>E30</f>
        <v>10828.500000000002</v>
      </c>
    </row>
    <row r="30" spans="1:5" ht="18.75" customHeight="1">
      <c r="A30" s="45" t="s">
        <v>21</v>
      </c>
      <c r="B30" s="98" t="s">
        <v>9</v>
      </c>
      <c r="C30" s="99" t="s">
        <v>110</v>
      </c>
      <c r="D30" s="98"/>
      <c r="E30" s="100">
        <f>E31+E34+E42</f>
        <v>10828.500000000002</v>
      </c>
    </row>
    <row r="31" spans="1:5" ht="40.5" customHeight="1">
      <c r="A31" s="101" t="s">
        <v>278</v>
      </c>
      <c r="B31" s="98" t="s">
        <v>9</v>
      </c>
      <c r="C31" s="99" t="s">
        <v>279</v>
      </c>
      <c r="D31" s="98"/>
      <c r="E31" s="100">
        <f>E32</f>
        <v>1189.2</v>
      </c>
    </row>
    <row r="32" spans="1:5" ht="45.75" customHeight="1">
      <c r="A32" s="45" t="s">
        <v>281</v>
      </c>
      <c r="B32" s="98" t="s">
        <v>9</v>
      </c>
      <c r="C32" s="99" t="s">
        <v>282</v>
      </c>
      <c r="D32" s="98"/>
      <c r="E32" s="100">
        <f>E33</f>
        <v>1189.2</v>
      </c>
    </row>
    <row r="33" spans="1:5" ht="31.5">
      <c r="A33" s="101" t="s">
        <v>117</v>
      </c>
      <c r="B33" s="98" t="s">
        <v>9</v>
      </c>
      <c r="C33" s="99" t="s">
        <v>282</v>
      </c>
      <c r="D33" s="98" t="s">
        <v>330</v>
      </c>
      <c r="E33" s="100">
        <f>1458.2-269</f>
        <v>1189.2</v>
      </c>
    </row>
    <row r="34" spans="1:5" ht="31.5">
      <c r="A34" s="45" t="s">
        <v>121</v>
      </c>
      <c r="B34" s="98" t="s">
        <v>9</v>
      </c>
      <c r="C34" s="99" t="s">
        <v>122</v>
      </c>
      <c r="D34" s="98"/>
      <c r="E34" s="100">
        <f>E35+E37</f>
        <v>9092.6</v>
      </c>
    </row>
    <row r="35" spans="1:5" ht="49.5" customHeight="1">
      <c r="A35" s="101" t="s">
        <v>283</v>
      </c>
      <c r="B35" s="98" t="s">
        <v>9</v>
      </c>
      <c r="C35" s="99" t="s">
        <v>284</v>
      </c>
      <c r="D35" s="98"/>
      <c r="E35" s="100">
        <f>E36</f>
        <v>6891.4</v>
      </c>
    </row>
    <row r="36" spans="1:5" ht="31.5">
      <c r="A36" s="101" t="s">
        <v>117</v>
      </c>
      <c r="B36" s="98" t="s">
        <v>9</v>
      </c>
      <c r="C36" s="99" t="s">
        <v>284</v>
      </c>
      <c r="D36" s="98" t="s">
        <v>330</v>
      </c>
      <c r="E36" s="100">
        <f>6622.4+269</f>
        <v>6891.4</v>
      </c>
    </row>
    <row r="37" spans="1:5" ht="47.25">
      <c r="A37" s="101" t="s">
        <v>123</v>
      </c>
      <c r="B37" s="98" t="s">
        <v>9</v>
      </c>
      <c r="C37" s="99" t="s">
        <v>124</v>
      </c>
      <c r="D37" s="98"/>
      <c r="E37" s="100">
        <f>E38+E39+E40+E41</f>
        <v>2201.2000000000003</v>
      </c>
    </row>
    <row r="38" spans="1:5" ht="31.5">
      <c r="A38" s="101" t="s">
        <v>120</v>
      </c>
      <c r="B38" s="98" t="s">
        <v>9</v>
      </c>
      <c r="C38" s="99" t="s">
        <v>124</v>
      </c>
      <c r="D38" s="98" t="s">
        <v>331</v>
      </c>
      <c r="E38" s="100">
        <f>57.6+15</f>
        <v>72.6</v>
      </c>
    </row>
    <row r="39" spans="1:5" ht="21" customHeight="1">
      <c r="A39" s="101" t="s">
        <v>125</v>
      </c>
      <c r="B39" s="98" t="s">
        <v>9</v>
      </c>
      <c r="C39" s="99" t="s">
        <v>124</v>
      </c>
      <c r="D39" s="98" t="s">
        <v>332</v>
      </c>
      <c r="E39" s="100">
        <f>715.2+17.6+10</f>
        <v>742.8000000000001</v>
      </c>
    </row>
    <row r="40" spans="1:5" ht="31.5">
      <c r="A40" s="101" t="s">
        <v>126</v>
      </c>
      <c r="B40" s="98" t="s">
        <v>9</v>
      </c>
      <c r="C40" s="99" t="s">
        <v>124</v>
      </c>
      <c r="D40" s="98" t="s">
        <v>333</v>
      </c>
      <c r="E40" s="100">
        <f>2981.6+223.6+136.9+211.8-1500+0.1-60-15-11.5-39.5-550</f>
        <v>1378</v>
      </c>
    </row>
    <row r="41" spans="1:5" ht="20.25" customHeight="1">
      <c r="A41" s="101" t="s">
        <v>127</v>
      </c>
      <c r="B41" s="98" t="s">
        <v>9</v>
      </c>
      <c r="C41" s="99" t="s">
        <v>124</v>
      </c>
      <c r="D41" s="98" t="s">
        <v>334</v>
      </c>
      <c r="E41" s="100">
        <f>205-197.2</f>
        <v>7.800000000000011</v>
      </c>
    </row>
    <row r="42" spans="1:5" ht="31.5">
      <c r="A42" s="104" t="s">
        <v>285</v>
      </c>
      <c r="B42" s="98" t="s">
        <v>9</v>
      </c>
      <c r="C42" s="99" t="s">
        <v>286</v>
      </c>
      <c r="D42" s="98"/>
      <c r="E42" s="100">
        <f>E43</f>
        <v>546.7</v>
      </c>
    </row>
    <row r="43" spans="1:5" ht="53.25" customHeight="1">
      <c r="A43" s="101" t="s">
        <v>287</v>
      </c>
      <c r="B43" s="98" t="s">
        <v>9</v>
      </c>
      <c r="C43" s="99" t="s">
        <v>288</v>
      </c>
      <c r="D43" s="98"/>
      <c r="E43" s="100">
        <f>E44+E47+E46+E45</f>
        <v>546.7</v>
      </c>
    </row>
    <row r="44" spans="1:5" ht="31.5">
      <c r="A44" s="101" t="s">
        <v>117</v>
      </c>
      <c r="B44" s="98" t="s">
        <v>9</v>
      </c>
      <c r="C44" s="99" t="s">
        <v>288</v>
      </c>
      <c r="D44" s="98" t="s">
        <v>330</v>
      </c>
      <c r="E44" s="100">
        <v>501.5</v>
      </c>
    </row>
    <row r="45" spans="1:5" ht="31.5">
      <c r="A45" s="45" t="s">
        <v>120</v>
      </c>
      <c r="B45" s="98" t="s">
        <v>9</v>
      </c>
      <c r="C45" s="99" t="s">
        <v>288</v>
      </c>
      <c r="D45" s="98" t="s">
        <v>331</v>
      </c>
      <c r="E45" s="100">
        <v>0.2</v>
      </c>
    </row>
    <row r="46" spans="1:5" ht="21.75" customHeight="1">
      <c r="A46" s="101" t="s">
        <v>125</v>
      </c>
      <c r="B46" s="98" t="s">
        <v>9</v>
      </c>
      <c r="C46" s="99" t="s">
        <v>288</v>
      </c>
      <c r="D46" s="98" t="s">
        <v>332</v>
      </c>
      <c r="E46" s="100">
        <f>7+1.7+6</f>
        <v>14.7</v>
      </c>
    </row>
    <row r="47" spans="1:5" ht="31.5">
      <c r="A47" s="101" t="s">
        <v>126</v>
      </c>
      <c r="B47" s="98" t="s">
        <v>9</v>
      </c>
      <c r="C47" s="99" t="s">
        <v>288</v>
      </c>
      <c r="D47" s="98" t="s">
        <v>333</v>
      </c>
      <c r="E47" s="100">
        <f>45.2-7-1.7-6.2</f>
        <v>30.3</v>
      </c>
    </row>
    <row r="48" spans="1:5" ht="15.75">
      <c r="A48" s="45" t="s">
        <v>318</v>
      </c>
      <c r="B48" s="98" t="s">
        <v>323</v>
      </c>
      <c r="C48" s="99"/>
      <c r="D48" s="98"/>
      <c r="E48" s="100">
        <f>E49</f>
        <v>1125.2</v>
      </c>
    </row>
    <row r="49" spans="1:5" ht="51.75" customHeight="1">
      <c r="A49" s="101" t="s">
        <v>128</v>
      </c>
      <c r="B49" s="98" t="s">
        <v>323</v>
      </c>
      <c r="C49" s="99" t="s">
        <v>129</v>
      </c>
      <c r="D49" s="98"/>
      <c r="E49" s="100">
        <f>E50</f>
        <v>1125.2</v>
      </c>
    </row>
    <row r="50" spans="1:5" ht="18.75" customHeight="1">
      <c r="A50" s="101" t="s">
        <v>130</v>
      </c>
      <c r="B50" s="98" t="s">
        <v>323</v>
      </c>
      <c r="C50" s="99" t="s">
        <v>131</v>
      </c>
      <c r="D50" s="98"/>
      <c r="E50" s="100">
        <f>E51</f>
        <v>1125.2</v>
      </c>
    </row>
    <row r="51" spans="1:5" ht="40.5" customHeight="1">
      <c r="A51" s="101" t="s">
        <v>337</v>
      </c>
      <c r="B51" s="98" t="s">
        <v>323</v>
      </c>
      <c r="C51" s="99" t="s">
        <v>317</v>
      </c>
      <c r="D51" s="98"/>
      <c r="E51" s="100">
        <f>E52+E53</f>
        <v>1125.2</v>
      </c>
    </row>
    <row r="52" spans="1:5" ht="14.25" customHeight="1">
      <c r="A52" s="45" t="s">
        <v>319</v>
      </c>
      <c r="B52" s="98" t="s">
        <v>323</v>
      </c>
      <c r="C52" s="99" t="s">
        <v>317</v>
      </c>
      <c r="D52" s="98" t="s">
        <v>338</v>
      </c>
      <c r="E52" s="100">
        <f>1657.6-532.4-1125.2</f>
        <v>0</v>
      </c>
    </row>
    <row r="53" spans="1:5" ht="14.25" customHeight="1">
      <c r="A53" s="101" t="s">
        <v>126</v>
      </c>
      <c r="B53" s="98" t="s">
        <v>323</v>
      </c>
      <c r="C53" s="99" t="s">
        <v>317</v>
      </c>
      <c r="D53" s="98" t="s">
        <v>333</v>
      </c>
      <c r="E53" s="100">
        <v>1125.2</v>
      </c>
    </row>
    <row r="54" spans="1:5" ht="15.75">
      <c r="A54" s="45" t="s">
        <v>22</v>
      </c>
      <c r="B54" s="98" t="s">
        <v>10</v>
      </c>
      <c r="C54" s="98"/>
      <c r="D54" s="98"/>
      <c r="E54" s="100">
        <f>E55</f>
        <v>0</v>
      </c>
    </row>
    <row r="55" spans="1:5" ht="56.25" customHeight="1">
      <c r="A55" s="101" t="s">
        <v>128</v>
      </c>
      <c r="B55" s="98" t="s">
        <v>10</v>
      </c>
      <c r="C55" s="99" t="s">
        <v>129</v>
      </c>
      <c r="D55" s="98"/>
      <c r="E55" s="100">
        <f>E57</f>
        <v>0</v>
      </c>
    </row>
    <row r="56" spans="1:5" ht="22.5" customHeight="1">
      <c r="A56" s="101" t="s">
        <v>130</v>
      </c>
      <c r="B56" s="98" t="s">
        <v>10</v>
      </c>
      <c r="C56" s="99" t="s">
        <v>131</v>
      </c>
      <c r="D56" s="98"/>
      <c r="E56" s="100">
        <f>E57</f>
        <v>0</v>
      </c>
    </row>
    <row r="57" spans="1:5" ht="68.25" customHeight="1">
      <c r="A57" s="101" t="s">
        <v>293</v>
      </c>
      <c r="B57" s="98" t="s">
        <v>10</v>
      </c>
      <c r="C57" s="99" t="s">
        <v>294</v>
      </c>
      <c r="D57" s="98"/>
      <c r="E57" s="100">
        <f>E58</f>
        <v>0</v>
      </c>
    </row>
    <row r="58" spans="1:5" ht="21.75" customHeight="1">
      <c r="A58" s="101" t="s">
        <v>295</v>
      </c>
      <c r="B58" s="98" t="s">
        <v>10</v>
      </c>
      <c r="C58" s="99" t="s">
        <v>294</v>
      </c>
      <c r="D58" s="98" t="s">
        <v>339</v>
      </c>
      <c r="E58" s="100">
        <f>500-500</f>
        <v>0</v>
      </c>
    </row>
    <row r="59" spans="1:5" ht="15.75">
      <c r="A59" s="45" t="s">
        <v>1</v>
      </c>
      <c r="B59" s="98" t="s">
        <v>27</v>
      </c>
      <c r="C59" s="105"/>
      <c r="D59" s="105"/>
      <c r="E59" s="100">
        <f>E60+E82+E85+E103</f>
        <v>23361.199999999997</v>
      </c>
    </row>
    <row r="60" spans="1:5" ht="49.5" customHeight="1">
      <c r="A60" s="45" t="s">
        <v>340</v>
      </c>
      <c r="B60" s="98" t="s">
        <v>27</v>
      </c>
      <c r="C60" s="106" t="s">
        <v>155</v>
      </c>
      <c r="D60" s="105"/>
      <c r="E60" s="100">
        <f>E61+E75</f>
        <v>1894.8</v>
      </c>
    </row>
    <row r="61" spans="1:5" ht="50.25" customHeight="1">
      <c r="A61" s="102" t="s">
        <v>156</v>
      </c>
      <c r="B61" s="98" t="s">
        <v>27</v>
      </c>
      <c r="C61" s="106" t="s">
        <v>157</v>
      </c>
      <c r="D61" s="105"/>
      <c r="E61" s="100">
        <f>E62+E65+E67+E69+E71+E73</f>
        <v>1572.8</v>
      </c>
    </row>
    <row r="62" spans="1:5" ht="31.5" customHeight="1">
      <c r="A62" s="45" t="s">
        <v>341</v>
      </c>
      <c r="B62" s="98" t="s">
        <v>27</v>
      </c>
      <c r="C62" s="106" t="s">
        <v>160</v>
      </c>
      <c r="D62" s="105"/>
      <c r="E62" s="100">
        <f>E63+E64</f>
        <v>705.7</v>
      </c>
    </row>
    <row r="63" spans="1:5" ht="31.5">
      <c r="A63" s="45" t="s">
        <v>126</v>
      </c>
      <c r="B63" s="98" t="s">
        <v>27</v>
      </c>
      <c r="C63" s="106" t="s">
        <v>160</v>
      </c>
      <c r="D63" s="98" t="s">
        <v>333</v>
      </c>
      <c r="E63" s="100">
        <f>930+19.5-253.8</f>
        <v>695.7</v>
      </c>
    </row>
    <row r="64" spans="1:5" ht="15.75">
      <c r="A64" s="45" t="s">
        <v>161</v>
      </c>
      <c r="B64" s="98" t="s">
        <v>27</v>
      </c>
      <c r="C64" s="106" t="s">
        <v>160</v>
      </c>
      <c r="D64" s="98" t="s">
        <v>342</v>
      </c>
      <c r="E64" s="100">
        <v>10</v>
      </c>
    </row>
    <row r="65" spans="1:5" ht="15" customHeight="1">
      <c r="A65" s="45" t="s">
        <v>162</v>
      </c>
      <c r="B65" s="98" t="s">
        <v>27</v>
      </c>
      <c r="C65" s="106" t="s">
        <v>163</v>
      </c>
      <c r="D65" s="98"/>
      <c r="E65" s="100">
        <f>E66</f>
        <v>76.5</v>
      </c>
    </row>
    <row r="66" spans="1:5" ht="31.5">
      <c r="A66" s="101" t="s">
        <v>126</v>
      </c>
      <c r="B66" s="98" t="s">
        <v>27</v>
      </c>
      <c r="C66" s="106" t="s">
        <v>163</v>
      </c>
      <c r="D66" s="98" t="s">
        <v>333</v>
      </c>
      <c r="E66" s="100">
        <f>185-108.5</f>
        <v>76.5</v>
      </c>
    </row>
    <row r="67" spans="1:5" ht="15.75">
      <c r="A67" s="45" t="s">
        <v>164</v>
      </c>
      <c r="B67" s="98" t="s">
        <v>27</v>
      </c>
      <c r="C67" s="106" t="s">
        <v>165</v>
      </c>
      <c r="D67" s="98"/>
      <c r="E67" s="100">
        <f>E68</f>
        <v>38</v>
      </c>
    </row>
    <row r="68" spans="1:5" ht="31.5">
      <c r="A68" s="101" t="s">
        <v>126</v>
      </c>
      <c r="B68" s="98" t="s">
        <v>27</v>
      </c>
      <c r="C68" s="106" t="s">
        <v>165</v>
      </c>
      <c r="D68" s="98" t="s">
        <v>333</v>
      </c>
      <c r="E68" s="100">
        <f>107-69</f>
        <v>38</v>
      </c>
    </row>
    <row r="69" spans="1:5" ht="15.75">
      <c r="A69" s="45" t="s">
        <v>166</v>
      </c>
      <c r="B69" s="98" t="s">
        <v>27</v>
      </c>
      <c r="C69" s="106" t="s">
        <v>167</v>
      </c>
      <c r="D69" s="98"/>
      <c r="E69" s="100">
        <f>E70</f>
        <v>1</v>
      </c>
    </row>
    <row r="70" spans="1:5" ht="15.75">
      <c r="A70" s="45" t="s">
        <v>161</v>
      </c>
      <c r="B70" s="98" t="s">
        <v>27</v>
      </c>
      <c r="C70" s="106" t="s">
        <v>167</v>
      </c>
      <c r="D70" s="98" t="s">
        <v>342</v>
      </c>
      <c r="E70" s="100">
        <f>10-9</f>
        <v>1</v>
      </c>
    </row>
    <row r="71" spans="1:5" ht="15.75">
      <c r="A71" s="101" t="s">
        <v>168</v>
      </c>
      <c r="B71" s="98" t="s">
        <v>27</v>
      </c>
      <c r="C71" s="106" t="s">
        <v>169</v>
      </c>
      <c r="D71" s="98"/>
      <c r="E71" s="100">
        <f>E72</f>
        <v>617</v>
      </c>
    </row>
    <row r="72" spans="1:5" ht="31.5">
      <c r="A72" s="101" t="s">
        <v>126</v>
      </c>
      <c r="B72" s="98" t="s">
        <v>27</v>
      </c>
      <c r="C72" s="106" t="s">
        <v>169</v>
      </c>
      <c r="D72" s="98" t="s">
        <v>333</v>
      </c>
      <c r="E72" s="100">
        <f>905-288</f>
        <v>617</v>
      </c>
    </row>
    <row r="73" spans="1:5" ht="18" customHeight="1">
      <c r="A73" s="45" t="s">
        <v>170</v>
      </c>
      <c r="B73" s="98" t="s">
        <v>27</v>
      </c>
      <c r="C73" s="106" t="s">
        <v>171</v>
      </c>
      <c r="D73" s="98"/>
      <c r="E73" s="100">
        <f>E74</f>
        <v>134.6</v>
      </c>
    </row>
    <row r="74" spans="1:5" ht="31.5">
      <c r="A74" s="101" t="s">
        <v>126</v>
      </c>
      <c r="B74" s="98" t="s">
        <v>27</v>
      </c>
      <c r="C74" s="106" t="s">
        <v>171</v>
      </c>
      <c r="D74" s="98" t="s">
        <v>333</v>
      </c>
      <c r="E74" s="100">
        <f>230-95.4</f>
        <v>134.6</v>
      </c>
    </row>
    <row r="75" spans="1:5" ht="61.5" customHeight="1">
      <c r="A75" s="104" t="s">
        <v>216</v>
      </c>
      <c r="B75" s="98" t="s">
        <v>27</v>
      </c>
      <c r="C75" s="106" t="s">
        <v>217</v>
      </c>
      <c r="D75" s="98"/>
      <c r="E75" s="100">
        <f>E76+E78+E80</f>
        <v>322</v>
      </c>
    </row>
    <row r="76" spans="1:5" ht="15.75" customHeight="1">
      <c r="A76" s="101" t="s">
        <v>218</v>
      </c>
      <c r="B76" s="98" t="s">
        <v>27</v>
      </c>
      <c r="C76" s="106" t="s">
        <v>219</v>
      </c>
      <c r="D76" s="98"/>
      <c r="E76" s="100">
        <f>E77</f>
        <v>100</v>
      </c>
    </row>
    <row r="77" spans="1:5" ht="31.5">
      <c r="A77" s="101" t="s">
        <v>126</v>
      </c>
      <c r="B77" s="98" t="s">
        <v>27</v>
      </c>
      <c r="C77" s="106" t="s">
        <v>219</v>
      </c>
      <c r="D77" s="98" t="s">
        <v>333</v>
      </c>
      <c r="E77" s="100">
        <v>100</v>
      </c>
    </row>
    <row r="78" spans="1:5" ht="15.75">
      <c r="A78" s="101" t="s">
        <v>220</v>
      </c>
      <c r="B78" s="98" t="s">
        <v>27</v>
      </c>
      <c r="C78" s="106" t="s">
        <v>221</v>
      </c>
      <c r="D78" s="98"/>
      <c r="E78" s="100">
        <f>E79</f>
        <v>6</v>
      </c>
    </row>
    <row r="79" spans="1:5" ht="15.75">
      <c r="A79" s="45" t="s">
        <v>161</v>
      </c>
      <c r="B79" s="98" t="s">
        <v>27</v>
      </c>
      <c r="C79" s="106" t="s">
        <v>221</v>
      </c>
      <c r="D79" s="98" t="s">
        <v>342</v>
      </c>
      <c r="E79" s="100">
        <f>12-6</f>
        <v>6</v>
      </c>
    </row>
    <row r="80" spans="1:5" ht="15.75">
      <c r="A80" s="103" t="s">
        <v>222</v>
      </c>
      <c r="B80" s="98" t="s">
        <v>27</v>
      </c>
      <c r="C80" s="106" t="s">
        <v>343</v>
      </c>
      <c r="D80" s="98"/>
      <c r="E80" s="100">
        <f>E81</f>
        <v>216</v>
      </c>
    </row>
    <row r="81" spans="1:5" ht="31.5">
      <c r="A81" s="101" t="s">
        <v>126</v>
      </c>
      <c r="B81" s="98" t="s">
        <v>27</v>
      </c>
      <c r="C81" s="106" t="s">
        <v>343</v>
      </c>
      <c r="D81" s="98" t="s">
        <v>333</v>
      </c>
      <c r="E81" s="100">
        <f>666-450</f>
        <v>216</v>
      </c>
    </row>
    <row r="82" spans="1:5" ht="50.25" customHeight="1">
      <c r="A82" s="45" t="s">
        <v>254</v>
      </c>
      <c r="B82" s="98" t="s">
        <v>27</v>
      </c>
      <c r="C82" s="106" t="s">
        <v>255</v>
      </c>
      <c r="D82" s="98"/>
      <c r="E82" s="100">
        <f>E83</f>
        <v>0</v>
      </c>
    </row>
    <row r="83" spans="1:5" ht="15" customHeight="1">
      <c r="A83" s="107" t="s">
        <v>257</v>
      </c>
      <c r="B83" s="98" t="s">
        <v>27</v>
      </c>
      <c r="C83" s="106" t="s">
        <v>258</v>
      </c>
      <c r="D83" s="98"/>
      <c r="E83" s="100">
        <f>E84</f>
        <v>0</v>
      </c>
    </row>
    <row r="84" spans="1:5" ht="31.5">
      <c r="A84" s="101" t="s">
        <v>126</v>
      </c>
      <c r="B84" s="98" t="s">
        <v>27</v>
      </c>
      <c r="C84" s="106" t="s">
        <v>258</v>
      </c>
      <c r="D84" s="98" t="s">
        <v>333</v>
      </c>
      <c r="E84" s="100">
        <f>200-200</f>
        <v>0</v>
      </c>
    </row>
    <row r="85" spans="1:5" ht="49.5" customHeight="1">
      <c r="A85" s="101" t="s">
        <v>128</v>
      </c>
      <c r="B85" s="98" t="s">
        <v>27</v>
      </c>
      <c r="C85" s="99" t="s">
        <v>129</v>
      </c>
      <c r="D85" s="98"/>
      <c r="E85" s="100">
        <f>E86</f>
        <v>14013.599999999999</v>
      </c>
    </row>
    <row r="86" spans="1:5" ht="18.75" customHeight="1">
      <c r="A86" s="101" t="s">
        <v>130</v>
      </c>
      <c r="B86" s="98" t="s">
        <v>27</v>
      </c>
      <c r="C86" s="99" t="s">
        <v>131</v>
      </c>
      <c r="D86" s="98"/>
      <c r="E86" s="100">
        <f>E87+E89+E93+E95+E97+E99+E101</f>
        <v>14013.599999999999</v>
      </c>
    </row>
    <row r="87" spans="1:5" ht="56.25" customHeight="1">
      <c r="A87" s="101" t="s">
        <v>296</v>
      </c>
      <c r="B87" s="98" t="s">
        <v>27</v>
      </c>
      <c r="C87" s="99" t="s">
        <v>297</v>
      </c>
      <c r="D87" s="98"/>
      <c r="E87" s="100">
        <f>E88</f>
        <v>0</v>
      </c>
    </row>
    <row r="88" spans="1:5" ht="17.25" customHeight="1">
      <c r="A88" s="101" t="s">
        <v>127</v>
      </c>
      <c r="B88" s="98" t="s">
        <v>27</v>
      </c>
      <c r="C88" s="99" t="s">
        <v>297</v>
      </c>
      <c r="D88" s="98" t="s">
        <v>334</v>
      </c>
      <c r="E88" s="100">
        <f>100-100</f>
        <v>0</v>
      </c>
    </row>
    <row r="89" spans="1:5" ht="74.25" customHeight="1">
      <c r="A89" s="101" t="s">
        <v>298</v>
      </c>
      <c r="B89" s="98" t="s">
        <v>27</v>
      </c>
      <c r="C89" s="99" t="s">
        <v>299</v>
      </c>
      <c r="D89" s="98"/>
      <c r="E89" s="100">
        <f>E90+E91+E92</f>
        <v>10513.8</v>
      </c>
    </row>
    <row r="90" spans="1:5" ht="31.5">
      <c r="A90" s="101" t="s">
        <v>126</v>
      </c>
      <c r="B90" s="98" t="s">
        <v>27</v>
      </c>
      <c r="C90" s="99" t="s">
        <v>299</v>
      </c>
      <c r="D90" s="98" t="s">
        <v>333</v>
      </c>
      <c r="E90" s="100">
        <f>5000+918.4+754.2-272.3-750</f>
        <v>5650.299999999999</v>
      </c>
    </row>
    <row r="91" spans="1:5" ht="94.5">
      <c r="A91" s="29" t="s">
        <v>414</v>
      </c>
      <c r="B91" s="98" t="s">
        <v>27</v>
      </c>
      <c r="C91" s="99" t="s">
        <v>299</v>
      </c>
      <c r="D91" s="98" t="s">
        <v>416</v>
      </c>
      <c r="E91" s="100">
        <f>2088.1+2683.4</f>
        <v>4771.5</v>
      </c>
    </row>
    <row r="92" spans="1:5" ht="15.75">
      <c r="A92" s="29" t="s">
        <v>415</v>
      </c>
      <c r="B92" s="98" t="s">
        <v>27</v>
      </c>
      <c r="C92" s="99" t="s">
        <v>299</v>
      </c>
      <c r="D92" s="98" t="s">
        <v>334</v>
      </c>
      <c r="E92" s="100">
        <f>2+90</f>
        <v>92</v>
      </c>
    </row>
    <row r="93" spans="1:5" ht="66.75" customHeight="1">
      <c r="A93" s="101" t="s">
        <v>344</v>
      </c>
      <c r="B93" s="98" t="s">
        <v>27</v>
      </c>
      <c r="C93" s="99" t="s">
        <v>301</v>
      </c>
      <c r="D93" s="98"/>
      <c r="E93" s="100">
        <f>E94</f>
        <v>22</v>
      </c>
    </row>
    <row r="94" spans="1:5" ht="15.75" customHeight="1">
      <c r="A94" s="101" t="s">
        <v>127</v>
      </c>
      <c r="B94" s="98" t="s">
        <v>27</v>
      </c>
      <c r="C94" s="99" t="s">
        <v>301</v>
      </c>
      <c r="D94" s="98" t="s">
        <v>334</v>
      </c>
      <c r="E94" s="100">
        <v>22</v>
      </c>
    </row>
    <row r="95" spans="1:5" ht="65.25" customHeight="1">
      <c r="A95" s="101" t="s">
        <v>302</v>
      </c>
      <c r="B95" s="98" t="s">
        <v>27</v>
      </c>
      <c r="C95" s="99" t="s">
        <v>303</v>
      </c>
      <c r="D95" s="98"/>
      <c r="E95" s="100">
        <f>E96</f>
        <v>2822.7999999999997</v>
      </c>
    </row>
    <row r="96" spans="1:5" ht="31.5">
      <c r="A96" s="101" t="s">
        <v>126</v>
      </c>
      <c r="B96" s="98" t="s">
        <v>27</v>
      </c>
      <c r="C96" s="99" t="s">
        <v>303</v>
      </c>
      <c r="D96" s="98" t="s">
        <v>333</v>
      </c>
      <c r="E96" s="100">
        <f>2267.6+93.2+622-160</f>
        <v>2822.7999999999997</v>
      </c>
    </row>
    <row r="97" spans="1:5" ht="66" customHeight="1">
      <c r="A97" s="101" t="s">
        <v>304</v>
      </c>
      <c r="B97" s="98" t="s">
        <v>27</v>
      </c>
      <c r="C97" s="99" t="s">
        <v>305</v>
      </c>
      <c r="D97" s="98"/>
      <c r="E97" s="100">
        <f>E98</f>
        <v>58.7</v>
      </c>
    </row>
    <row r="98" spans="1:5" ht="18.75" customHeight="1">
      <c r="A98" s="101" t="s">
        <v>161</v>
      </c>
      <c r="B98" s="98" t="s">
        <v>27</v>
      </c>
      <c r="C98" s="99" t="s">
        <v>305</v>
      </c>
      <c r="D98" s="98" t="s">
        <v>342</v>
      </c>
      <c r="E98" s="100">
        <f>47.2+11.5</f>
        <v>58.7</v>
      </c>
    </row>
    <row r="99" spans="1:5" ht="66.75" customHeight="1">
      <c r="A99" s="101" t="s">
        <v>306</v>
      </c>
      <c r="B99" s="98" t="s">
        <v>27</v>
      </c>
      <c r="C99" s="99" t="s">
        <v>307</v>
      </c>
      <c r="D99" s="98"/>
      <c r="E99" s="100">
        <f>E100</f>
        <v>228.8</v>
      </c>
    </row>
    <row r="100" spans="1:5" ht="31.5">
      <c r="A100" s="101" t="s">
        <v>126</v>
      </c>
      <c r="B100" s="98" t="s">
        <v>27</v>
      </c>
      <c r="C100" s="99" t="s">
        <v>307</v>
      </c>
      <c r="D100" s="98" t="s">
        <v>333</v>
      </c>
      <c r="E100" s="100">
        <v>228.8</v>
      </c>
    </row>
    <row r="101" spans="1:5" ht="15.75">
      <c r="A101" s="29" t="s">
        <v>393</v>
      </c>
      <c r="B101" s="124" t="s">
        <v>27</v>
      </c>
      <c r="C101" s="125" t="s">
        <v>394</v>
      </c>
      <c r="D101" s="125"/>
      <c r="E101" s="100">
        <f>E102</f>
        <v>367.5</v>
      </c>
    </row>
    <row r="102" spans="1:5" ht="31.5">
      <c r="A102" s="29" t="s">
        <v>126</v>
      </c>
      <c r="B102" s="124" t="s">
        <v>27</v>
      </c>
      <c r="C102" s="125" t="s">
        <v>394</v>
      </c>
      <c r="D102" s="125">
        <v>244</v>
      </c>
      <c r="E102" s="100">
        <f>'Прил.7 Прогр.2014'!E357</f>
        <v>367.5</v>
      </c>
    </row>
    <row r="103" spans="1:5" ht="15.75">
      <c r="A103" s="45" t="s">
        <v>1</v>
      </c>
      <c r="B103" s="98" t="s">
        <v>27</v>
      </c>
      <c r="C103" s="98"/>
      <c r="D103" s="98"/>
      <c r="E103" s="100">
        <f>E104</f>
        <v>7452.799999999999</v>
      </c>
    </row>
    <row r="104" spans="1:5" ht="52.5" customHeight="1">
      <c r="A104" s="101" t="s">
        <v>128</v>
      </c>
      <c r="B104" s="98" t="s">
        <v>27</v>
      </c>
      <c r="C104" s="99" t="s">
        <v>129</v>
      </c>
      <c r="D104" s="98"/>
      <c r="E104" s="100">
        <f>E105</f>
        <v>7452.799999999999</v>
      </c>
    </row>
    <row r="105" spans="1:5" ht="20.25" customHeight="1">
      <c r="A105" s="101" t="s">
        <v>130</v>
      </c>
      <c r="B105" s="98" t="s">
        <v>27</v>
      </c>
      <c r="C105" s="108" t="s">
        <v>131</v>
      </c>
      <c r="D105" s="98"/>
      <c r="E105" s="100">
        <f>E106</f>
        <v>7452.799999999999</v>
      </c>
    </row>
    <row r="106" spans="1:5" ht="51.75" customHeight="1">
      <c r="A106" s="101" t="s">
        <v>291</v>
      </c>
      <c r="B106" s="98" t="s">
        <v>27</v>
      </c>
      <c r="C106" s="99" t="s">
        <v>292</v>
      </c>
      <c r="D106" s="98"/>
      <c r="E106" s="100">
        <f>E107+E108+E109+E110+E111</f>
        <v>7452.799999999999</v>
      </c>
    </row>
    <row r="107" spans="1:5" ht="31.5">
      <c r="A107" s="101" t="s">
        <v>151</v>
      </c>
      <c r="B107" s="98" t="s">
        <v>27</v>
      </c>
      <c r="C107" s="99" t="s">
        <v>292</v>
      </c>
      <c r="D107" s="98" t="s">
        <v>345</v>
      </c>
      <c r="E107" s="100">
        <f>4515.9+617.2</f>
        <v>5133.099999999999</v>
      </c>
    </row>
    <row r="108" spans="1:5" ht="21" customHeight="1">
      <c r="A108" s="45" t="s">
        <v>152</v>
      </c>
      <c r="B108" s="98" t="s">
        <v>27</v>
      </c>
      <c r="C108" s="99" t="s">
        <v>292</v>
      </c>
      <c r="D108" s="98" t="s">
        <v>346</v>
      </c>
      <c r="E108" s="100">
        <v>8</v>
      </c>
    </row>
    <row r="109" spans="1:5" ht="17.25" customHeight="1">
      <c r="A109" s="45" t="s">
        <v>125</v>
      </c>
      <c r="B109" s="98" t="s">
        <v>27</v>
      </c>
      <c r="C109" s="99" t="s">
        <v>292</v>
      </c>
      <c r="D109" s="98" t="s">
        <v>332</v>
      </c>
      <c r="E109" s="100">
        <f>1159.3-200</f>
        <v>959.3</v>
      </c>
    </row>
    <row r="110" spans="1:5" ht="16.5" customHeight="1">
      <c r="A110" s="45" t="s">
        <v>347</v>
      </c>
      <c r="B110" s="98" t="s">
        <v>27</v>
      </c>
      <c r="C110" s="99" t="s">
        <v>292</v>
      </c>
      <c r="D110" s="98" t="s">
        <v>333</v>
      </c>
      <c r="E110" s="100">
        <f>1621.4+109-60-320</f>
        <v>1350.4</v>
      </c>
    </row>
    <row r="111" spans="1:5" ht="18.75" customHeight="1">
      <c r="A111" s="45" t="s">
        <v>177</v>
      </c>
      <c r="B111" s="98" t="s">
        <v>27</v>
      </c>
      <c r="C111" s="99" t="s">
        <v>292</v>
      </c>
      <c r="D111" s="98" t="s">
        <v>334</v>
      </c>
      <c r="E111" s="100">
        <v>2</v>
      </c>
    </row>
    <row r="112" spans="1:5" ht="15.75">
      <c r="A112" s="109" t="s">
        <v>348</v>
      </c>
      <c r="B112" s="96" t="s">
        <v>349</v>
      </c>
      <c r="C112" s="110"/>
      <c r="D112" s="110"/>
      <c r="E112" s="97">
        <f>E113</f>
        <v>399.40000000000003</v>
      </c>
    </row>
    <row r="113" spans="1:5" ht="15.75">
      <c r="A113" s="45" t="s">
        <v>66</v>
      </c>
      <c r="B113" s="98" t="s">
        <v>67</v>
      </c>
      <c r="C113" s="105"/>
      <c r="D113" s="105"/>
      <c r="E113" s="100">
        <f>E114</f>
        <v>399.40000000000003</v>
      </c>
    </row>
    <row r="114" spans="1:5" ht="23.25" customHeight="1">
      <c r="A114" s="101" t="s">
        <v>21</v>
      </c>
      <c r="B114" s="98" t="s">
        <v>67</v>
      </c>
      <c r="C114" s="99" t="s">
        <v>110</v>
      </c>
      <c r="D114" s="105"/>
      <c r="E114" s="100">
        <f>E115</f>
        <v>399.40000000000003</v>
      </c>
    </row>
    <row r="115" spans="1:5" ht="31.5">
      <c r="A115" s="104" t="s">
        <v>285</v>
      </c>
      <c r="B115" s="98" t="s">
        <v>67</v>
      </c>
      <c r="C115" s="99" t="s">
        <v>286</v>
      </c>
      <c r="D115" s="105"/>
      <c r="E115" s="100">
        <f>E116</f>
        <v>399.40000000000003</v>
      </c>
    </row>
    <row r="116" spans="1:5" ht="54.75" customHeight="1">
      <c r="A116" s="101" t="s">
        <v>287</v>
      </c>
      <c r="B116" s="98" t="s">
        <v>67</v>
      </c>
      <c r="C116" s="99" t="s">
        <v>290</v>
      </c>
      <c r="D116" s="105"/>
      <c r="E116" s="100">
        <f>E117+E118+E119+E120</f>
        <v>399.40000000000003</v>
      </c>
    </row>
    <row r="117" spans="1:5" ht="31.5">
      <c r="A117" s="101" t="s">
        <v>117</v>
      </c>
      <c r="B117" s="98" t="s">
        <v>67</v>
      </c>
      <c r="C117" s="99" t="s">
        <v>290</v>
      </c>
      <c r="D117" s="105" t="s">
        <v>330</v>
      </c>
      <c r="E117" s="100">
        <f>382.4-5-19.4</f>
        <v>358</v>
      </c>
    </row>
    <row r="118" spans="1:5" ht="31.5">
      <c r="A118" s="101" t="s">
        <v>120</v>
      </c>
      <c r="B118" s="98" t="s">
        <v>67</v>
      </c>
      <c r="C118" s="99" t="s">
        <v>290</v>
      </c>
      <c r="D118" s="105" t="s">
        <v>331</v>
      </c>
      <c r="E118" s="100">
        <f>3.5+1.6</f>
        <v>5.1</v>
      </c>
    </row>
    <row r="119" spans="1:5" ht="18.75" customHeight="1">
      <c r="A119" s="101" t="s">
        <v>125</v>
      </c>
      <c r="B119" s="98" t="s">
        <v>67</v>
      </c>
      <c r="C119" s="99" t="s">
        <v>290</v>
      </c>
      <c r="D119" s="105" t="s">
        <v>332</v>
      </c>
      <c r="E119" s="100">
        <f>12+11.3</f>
        <v>23.3</v>
      </c>
    </row>
    <row r="120" spans="1:5" ht="31.5">
      <c r="A120" s="101" t="s">
        <v>126</v>
      </c>
      <c r="B120" s="98" t="s">
        <v>67</v>
      </c>
      <c r="C120" s="99" t="s">
        <v>290</v>
      </c>
      <c r="D120" s="105" t="s">
        <v>333</v>
      </c>
      <c r="E120" s="100">
        <f>13.4-6.9+6.5</f>
        <v>13</v>
      </c>
    </row>
    <row r="121" spans="1:5" ht="28.5">
      <c r="A121" s="95" t="s">
        <v>350</v>
      </c>
      <c r="B121" s="96" t="s">
        <v>351</v>
      </c>
      <c r="C121" s="110"/>
      <c r="D121" s="110"/>
      <c r="E121" s="97">
        <f>E122</f>
        <v>761</v>
      </c>
    </row>
    <row r="122" spans="1:5" ht="34.5" customHeight="1">
      <c r="A122" s="45" t="s">
        <v>23</v>
      </c>
      <c r="B122" s="98" t="s">
        <v>11</v>
      </c>
      <c r="C122" s="98"/>
      <c r="D122" s="98"/>
      <c r="E122" s="100">
        <f>E123</f>
        <v>761</v>
      </c>
    </row>
    <row r="123" spans="1:5" ht="51" customHeight="1">
      <c r="A123" s="45" t="s">
        <v>254</v>
      </c>
      <c r="B123" s="98" t="s">
        <v>11</v>
      </c>
      <c r="C123" s="106" t="s">
        <v>255</v>
      </c>
      <c r="D123" s="98"/>
      <c r="E123" s="100">
        <f>E124+E126+E128+E130</f>
        <v>761</v>
      </c>
    </row>
    <row r="124" spans="1:5" ht="19.5" customHeight="1">
      <c r="A124" s="45" t="s">
        <v>257</v>
      </c>
      <c r="B124" s="98" t="s">
        <v>11</v>
      </c>
      <c r="C124" s="106" t="s">
        <v>258</v>
      </c>
      <c r="D124" s="98"/>
      <c r="E124" s="100">
        <f>E125</f>
        <v>541</v>
      </c>
    </row>
    <row r="125" spans="1:5" ht="31.5">
      <c r="A125" s="103" t="s">
        <v>126</v>
      </c>
      <c r="B125" s="98" t="s">
        <v>11</v>
      </c>
      <c r="C125" s="106" t="s">
        <v>258</v>
      </c>
      <c r="D125" s="98" t="s">
        <v>333</v>
      </c>
      <c r="E125" s="100">
        <f>126.3-19.3+334+100</f>
        <v>541</v>
      </c>
    </row>
    <row r="126" spans="1:5" ht="15.75">
      <c r="A126" s="107" t="s">
        <v>259</v>
      </c>
      <c r="B126" s="98" t="s">
        <v>11</v>
      </c>
      <c r="C126" s="106" t="s">
        <v>260</v>
      </c>
      <c r="D126" s="98"/>
      <c r="E126" s="100">
        <f>E127</f>
        <v>15</v>
      </c>
    </row>
    <row r="127" spans="1:5" ht="31.5">
      <c r="A127" s="103" t="s">
        <v>126</v>
      </c>
      <c r="B127" s="98" t="s">
        <v>11</v>
      </c>
      <c r="C127" s="106" t="s">
        <v>260</v>
      </c>
      <c r="D127" s="98" t="s">
        <v>333</v>
      </c>
      <c r="E127" s="100">
        <f>150-100-35</f>
        <v>15</v>
      </c>
    </row>
    <row r="128" spans="1:5" ht="15.75">
      <c r="A128" s="107" t="s">
        <v>261</v>
      </c>
      <c r="B128" s="98" t="s">
        <v>11</v>
      </c>
      <c r="C128" s="106" t="s">
        <v>262</v>
      </c>
      <c r="D128" s="98"/>
      <c r="E128" s="100">
        <f>E129</f>
        <v>30</v>
      </c>
    </row>
    <row r="129" spans="1:5" ht="31.5">
      <c r="A129" s="103" t="s">
        <v>126</v>
      </c>
      <c r="B129" s="98" t="s">
        <v>11</v>
      </c>
      <c r="C129" s="106" t="s">
        <v>262</v>
      </c>
      <c r="D129" s="98" t="s">
        <v>333</v>
      </c>
      <c r="E129" s="100">
        <f>529-400-99</f>
        <v>30</v>
      </c>
    </row>
    <row r="130" spans="1:5" ht="15.75">
      <c r="A130" s="107" t="s">
        <v>263</v>
      </c>
      <c r="B130" s="98" t="s">
        <v>11</v>
      </c>
      <c r="C130" s="106" t="s">
        <v>264</v>
      </c>
      <c r="D130" s="98"/>
      <c r="E130" s="100">
        <f>E131</f>
        <v>175</v>
      </c>
    </row>
    <row r="131" spans="1:5" ht="17.25" customHeight="1">
      <c r="A131" s="103" t="s">
        <v>126</v>
      </c>
      <c r="B131" s="98" t="s">
        <v>11</v>
      </c>
      <c r="C131" s="106" t="s">
        <v>264</v>
      </c>
      <c r="D131" s="98" t="s">
        <v>333</v>
      </c>
      <c r="E131" s="100">
        <f>190-15</f>
        <v>175</v>
      </c>
    </row>
    <row r="132" spans="1:5" ht="17.25" customHeight="1">
      <c r="A132" s="95" t="s">
        <v>352</v>
      </c>
      <c r="B132" s="96" t="s">
        <v>353</v>
      </c>
      <c r="C132" s="96"/>
      <c r="D132" s="96"/>
      <c r="E132" s="97">
        <f>E133+E138+E148</f>
        <v>8895.9</v>
      </c>
    </row>
    <row r="133" spans="1:5" ht="17.25" customHeight="1">
      <c r="A133" s="45" t="s">
        <v>24</v>
      </c>
      <c r="B133" s="98" t="s">
        <v>12</v>
      </c>
      <c r="C133" s="98"/>
      <c r="D133" s="98"/>
      <c r="E133" s="100">
        <f>E134</f>
        <v>20</v>
      </c>
    </row>
    <row r="134" spans="1:5" ht="51.75" customHeight="1">
      <c r="A134" s="101" t="s">
        <v>128</v>
      </c>
      <c r="B134" s="98" t="s">
        <v>12</v>
      </c>
      <c r="C134" s="98" t="s">
        <v>129</v>
      </c>
      <c r="D134" s="98"/>
      <c r="E134" s="100">
        <f>E135</f>
        <v>20</v>
      </c>
    </row>
    <row r="135" spans="1:5" ht="17.25" customHeight="1">
      <c r="A135" s="45" t="s">
        <v>130</v>
      </c>
      <c r="B135" s="98" t="s">
        <v>12</v>
      </c>
      <c r="C135" s="98" t="s">
        <v>131</v>
      </c>
      <c r="D135" s="98"/>
      <c r="E135" s="100">
        <f>E136</f>
        <v>20</v>
      </c>
    </row>
    <row r="136" spans="1:5" ht="79.5" customHeight="1">
      <c r="A136" s="45" t="s">
        <v>308</v>
      </c>
      <c r="B136" s="98" t="s">
        <v>12</v>
      </c>
      <c r="C136" s="98" t="s">
        <v>309</v>
      </c>
      <c r="D136" s="98"/>
      <c r="E136" s="100">
        <f>E137</f>
        <v>20</v>
      </c>
    </row>
    <row r="137" spans="1:5" ht="31.5">
      <c r="A137" s="103" t="s">
        <v>126</v>
      </c>
      <c r="B137" s="98" t="s">
        <v>12</v>
      </c>
      <c r="C137" s="98" t="s">
        <v>309</v>
      </c>
      <c r="D137" s="98" t="s">
        <v>333</v>
      </c>
      <c r="E137" s="100">
        <v>20</v>
      </c>
    </row>
    <row r="138" spans="1:5" ht="15.75">
      <c r="A138" s="45" t="s">
        <v>62</v>
      </c>
      <c r="B138" s="98" t="s">
        <v>63</v>
      </c>
      <c r="C138" s="98"/>
      <c r="D138" s="98"/>
      <c r="E138" s="100">
        <f>E139+E145</f>
        <v>6273.000000000001</v>
      </c>
    </row>
    <row r="139" spans="1:5" ht="48.75" customHeight="1">
      <c r="A139" s="103" t="s">
        <v>265</v>
      </c>
      <c r="B139" s="98" t="s">
        <v>63</v>
      </c>
      <c r="C139" s="106" t="s">
        <v>266</v>
      </c>
      <c r="D139" s="98"/>
      <c r="E139" s="100">
        <f>E140+E143</f>
        <v>6087.700000000001</v>
      </c>
    </row>
    <row r="140" spans="1:5" ht="15.75">
      <c r="A140" s="111" t="s">
        <v>269</v>
      </c>
      <c r="B140" s="98" t="s">
        <v>63</v>
      </c>
      <c r="C140" s="106" t="s">
        <v>270</v>
      </c>
      <c r="D140" s="98"/>
      <c r="E140" s="100">
        <f>E142+E141</f>
        <v>5754.800000000001</v>
      </c>
    </row>
    <row r="141" spans="1:5" ht="31.5">
      <c r="A141" s="45" t="s">
        <v>143</v>
      </c>
      <c r="B141" s="98" t="s">
        <v>63</v>
      </c>
      <c r="C141" s="106" t="s">
        <v>270</v>
      </c>
      <c r="D141" s="98" t="s">
        <v>358</v>
      </c>
      <c r="E141" s="100">
        <f>'Прил.7 Прогр.2014'!E207</f>
        <v>2048.8</v>
      </c>
    </row>
    <row r="142" spans="1:5" ht="31.5">
      <c r="A142" s="101" t="s">
        <v>126</v>
      </c>
      <c r="B142" s="98" t="s">
        <v>63</v>
      </c>
      <c r="C142" s="106" t="s">
        <v>270</v>
      </c>
      <c r="D142" s="98" t="s">
        <v>333</v>
      </c>
      <c r="E142" s="100">
        <f>'Прил.7 Прогр.2014'!E209</f>
        <v>3706.0000000000005</v>
      </c>
    </row>
    <row r="143" spans="1:5" ht="47.25">
      <c r="A143" s="101" t="s">
        <v>418</v>
      </c>
      <c r="B143" s="98" t="s">
        <v>63</v>
      </c>
      <c r="C143" s="106" t="s">
        <v>417</v>
      </c>
      <c r="D143" s="98"/>
      <c r="E143" s="100">
        <v>332.9</v>
      </c>
    </row>
    <row r="144" spans="1:5" ht="31.5">
      <c r="A144" s="101" t="s">
        <v>126</v>
      </c>
      <c r="B144" s="98" t="s">
        <v>63</v>
      </c>
      <c r="C144" s="106" t="s">
        <v>417</v>
      </c>
      <c r="D144" s="98" t="s">
        <v>333</v>
      </c>
      <c r="E144" s="100">
        <v>332.9</v>
      </c>
    </row>
    <row r="145" spans="1:5" ht="15.75">
      <c r="A145" s="101" t="s">
        <v>130</v>
      </c>
      <c r="B145" s="98" t="s">
        <v>63</v>
      </c>
      <c r="C145" s="108" t="s">
        <v>131</v>
      </c>
      <c r="D145" s="98"/>
      <c r="E145" s="100">
        <f>E147</f>
        <v>185.3</v>
      </c>
    </row>
    <row r="146" spans="1:5" ht="15.75">
      <c r="A146" s="29" t="s">
        <v>395</v>
      </c>
      <c r="B146" s="124" t="s">
        <v>63</v>
      </c>
      <c r="C146" s="125" t="s">
        <v>396</v>
      </c>
      <c r="D146" s="50"/>
      <c r="E146" s="100">
        <f>E147</f>
        <v>185.3</v>
      </c>
    </row>
    <row r="147" spans="1:5" ht="31.5">
      <c r="A147" s="29" t="s">
        <v>126</v>
      </c>
      <c r="B147" s="124" t="s">
        <v>63</v>
      </c>
      <c r="C147" s="125" t="s">
        <v>396</v>
      </c>
      <c r="D147" s="125">
        <v>244</v>
      </c>
      <c r="E147" s="100">
        <f>'Прил.7 Прогр.2014'!E360</f>
        <v>185.3</v>
      </c>
    </row>
    <row r="148" spans="1:5" ht="15.75">
      <c r="A148" s="45" t="s">
        <v>2</v>
      </c>
      <c r="B148" s="98" t="s">
        <v>13</v>
      </c>
      <c r="C148" s="98"/>
      <c r="D148" s="98"/>
      <c r="E148" s="100">
        <f>E149+E155+E158</f>
        <v>2602.8999999999987</v>
      </c>
    </row>
    <row r="149" spans="1:5" ht="50.25" customHeight="1">
      <c r="A149" s="103" t="s">
        <v>135</v>
      </c>
      <c r="B149" s="98" t="s">
        <v>13</v>
      </c>
      <c r="C149" s="106" t="s">
        <v>136</v>
      </c>
      <c r="D149" s="98"/>
      <c r="E149" s="100">
        <f>E150</f>
        <v>0</v>
      </c>
    </row>
    <row r="150" spans="1:5" ht="51" customHeight="1">
      <c r="A150" s="112" t="s">
        <v>137</v>
      </c>
      <c r="B150" s="98" t="s">
        <v>13</v>
      </c>
      <c r="C150" s="135" t="s">
        <v>136</v>
      </c>
      <c r="D150" s="98"/>
      <c r="E150" s="100">
        <f>E151+E153</f>
        <v>0</v>
      </c>
    </row>
    <row r="151" spans="1:5" ht="31.5">
      <c r="A151" s="103" t="s">
        <v>140</v>
      </c>
      <c r="B151" s="98" t="s">
        <v>13</v>
      </c>
      <c r="C151" s="124" t="s">
        <v>385</v>
      </c>
      <c r="D151" s="98"/>
      <c r="E151" s="100">
        <f>E152</f>
        <v>0</v>
      </c>
    </row>
    <row r="152" spans="1:5" ht="31.5">
      <c r="A152" s="103" t="s">
        <v>126</v>
      </c>
      <c r="B152" s="98" t="s">
        <v>13</v>
      </c>
      <c r="C152" s="124" t="s">
        <v>385</v>
      </c>
      <c r="D152" s="98" t="s">
        <v>333</v>
      </c>
      <c r="E152" s="100">
        <f>150-150</f>
        <v>0</v>
      </c>
    </row>
    <row r="153" spans="1:5" ht="31.5">
      <c r="A153" s="103" t="s">
        <v>144</v>
      </c>
      <c r="B153" s="98" t="s">
        <v>13</v>
      </c>
      <c r="C153" s="135" t="s">
        <v>387</v>
      </c>
      <c r="D153" s="106"/>
      <c r="E153" s="100">
        <f>E154</f>
        <v>0</v>
      </c>
    </row>
    <row r="154" spans="1:5" ht="31.5">
      <c r="A154" s="103" t="s">
        <v>126</v>
      </c>
      <c r="B154" s="98" t="s">
        <v>13</v>
      </c>
      <c r="C154" s="135" t="s">
        <v>387</v>
      </c>
      <c r="D154" s="106">
        <v>244</v>
      </c>
      <c r="E154" s="100">
        <f>2550+600-850-2300</f>
        <v>0</v>
      </c>
    </row>
    <row r="155" spans="1:5" ht="50.25" customHeight="1">
      <c r="A155" s="103" t="s">
        <v>274</v>
      </c>
      <c r="B155" s="98" t="s">
        <v>13</v>
      </c>
      <c r="C155" s="106" t="s">
        <v>275</v>
      </c>
      <c r="D155" s="98"/>
      <c r="E155" s="100">
        <f>E156</f>
        <v>0</v>
      </c>
    </row>
    <row r="156" spans="1:5" ht="16.5" customHeight="1">
      <c r="A156" s="103" t="s">
        <v>276</v>
      </c>
      <c r="B156" s="98" t="s">
        <v>13</v>
      </c>
      <c r="C156" s="98" t="s">
        <v>277</v>
      </c>
      <c r="D156" s="98"/>
      <c r="E156" s="100">
        <f>E157</f>
        <v>0</v>
      </c>
    </row>
    <row r="157" spans="1:5" ht="15.75">
      <c r="A157" s="45" t="s">
        <v>177</v>
      </c>
      <c r="B157" s="98" t="s">
        <v>13</v>
      </c>
      <c r="C157" s="98" t="s">
        <v>277</v>
      </c>
      <c r="D157" s="98" t="s">
        <v>334</v>
      </c>
      <c r="E157" s="100">
        <f>30-30</f>
        <v>0</v>
      </c>
    </row>
    <row r="158" spans="1:5" ht="51" customHeight="1">
      <c r="A158" s="101" t="s">
        <v>128</v>
      </c>
      <c r="B158" s="98" t="s">
        <v>13</v>
      </c>
      <c r="C158" s="99" t="s">
        <v>129</v>
      </c>
      <c r="D158" s="98"/>
      <c r="E158" s="100">
        <f>E159</f>
        <v>2602.8999999999987</v>
      </c>
    </row>
    <row r="159" spans="1:5" ht="18.75" customHeight="1">
      <c r="A159" s="101" t="s">
        <v>130</v>
      </c>
      <c r="B159" s="98" t="s">
        <v>13</v>
      </c>
      <c r="C159" s="108" t="s">
        <v>131</v>
      </c>
      <c r="D159" s="98"/>
      <c r="E159" s="100">
        <f>E160+E162</f>
        <v>2602.8999999999987</v>
      </c>
    </row>
    <row r="160" spans="1:5" ht="57" customHeight="1">
      <c r="A160" s="101" t="s">
        <v>310</v>
      </c>
      <c r="B160" s="98" t="s">
        <v>13</v>
      </c>
      <c r="C160" s="99" t="s">
        <v>311</v>
      </c>
      <c r="D160" s="98"/>
      <c r="E160" s="100">
        <f>E161</f>
        <v>29.600000000000023</v>
      </c>
    </row>
    <row r="161" spans="1:5" ht="31.5">
      <c r="A161" s="103" t="s">
        <v>126</v>
      </c>
      <c r="B161" s="98" t="s">
        <v>13</v>
      </c>
      <c r="C161" s="99" t="s">
        <v>311</v>
      </c>
      <c r="D161" s="98" t="s">
        <v>333</v>
      </c>
      <c r="E161" s="100">
        <f>500+302-772.4</f>
        <v>29.600000000000023</v>
      </c>
    </row>
    <row r="162" spans="1:5" ht="69" customHeight="1">
      <c r="A162" s="101" t="s">
        <v>312</v>
      </c>
      <c r="B162" s="98" t="s">
        <v>13</v>
      </c>
      <c r="C162" s="99" t="s">
        <v>313</v>
      </c>
      <c r="D162" s="98"/>
      <c r="E162" s="100">
        <f>E163</f>
        <v>2573.299999999999</v>
      </c>
    </row>
    <row r="163" spans="1:5" ht="31.5">
      <c r="A163" s="103" t="s">
        <v>126</v>
      </c>
      <c r="B163" s="98" t="s">
        <v>13</v>
      </c>
      <c r="C163" s="99" t="s">
        <v>313</v>
      </c>
      <c r="D163" s="98" t="s">
        <v>333</v>
      </c>
      <c r="E163" s="100">
        <f>3017.7+1190.1+694.9-2329.4</f>
        <v>2573.299999999999</v>
      </c>
    </row>
    <row r="164" spans="1:5" ht="15.75">
      <c r="A164" s="95" t="s">
        <v>354</v>
      </c>
      <c r="B164" s="96" t="s">
        <v>355</v>
      </c>
      <c r="C164" s="96"/>
      <c r="D164" s="96"/>
      <c r="E164" s="97">
        <f>E165+E175+E189+E212</f>
        <v>27553</v>
      </c>
    </row>
    <row r="165" spans="1:5" ht="15.75">
      <c r="A165" s="45" t="s">
        <v>3</v>
      </c>
      <c r="B165" s="98" t="s">
        <v>14</v>
      </c>
      <c r="C165" s="98"/>
      <c r="D165" s="98"/>
      <c r="E165" s="100">
        <f>E166+E172</f>
        <v>11693.3</v>
      </c>
    </row>
    <row r="166" spans="1:5" ht="50.25" customHeight="1">
      <c r="A166" s="103" t="s">
        <v>384</v>
      </c>
      <c r="B166" s="98" t="s">
        <v>14</v>
      </c>
      <c r="C166" s="106" t="s">
        <v>136</v>
      </c>
      <c r="D166" s="98"/>
      <c r="E166" s="100">
        <f>E167+E169</f>
        <v>1430.3</v>
      </c>
    </row>
    <row r="167" spans="1:5" ht="17.25" customHeight="1">
      <c r="A167" s="45" t="s">
        <v>148</v>
      </c>
      <c r="B167" s="98" t="s">
        <v>14</v>
      </c>
      <c r="C167" s="106" t="s">
        <v>389</v>
      </c>
      <c r="D167" s="98"/>
      <c r="E167" s="100">
        <f>E168</f>
        <v>0</v>
      </c>
    </row>
    <row r="168" spans="1:5" ht="36" customHeight="1">
      <c r="A168" s="45" t="s">
        <v>149</v>
      </c>
      <c r="B168" s="98" t="s">
        <v>14</v>
      </c>
      <c r="C168" s="106" t="s">
        <v>389</v>
      </c>
      <c r="D168" s="98" t="s">
        <v>356</v>
      </c>
      <c r="E168" s="100">
        <f>5024.3-1825.5-3198.8</f>
        <v>0</v>
      </c>
    </row>
    <row r="169" spans="1:5" ht="31.5">
      <c r="A169" s="45" t="s">
        <v>150</v>
      </c>
      <c r="B169" s="98" t="s">
        <v>14</v>
      </c>
      <c r="C169" s="106" t="s">
        <v>390</v>
      </c>
      <c r="D169" s="98"/>
      <c r="E169" s="100">
        <f>E170+E171</f>
        <v>1430.3</v>
      </c>
    </row>
    <row r="170" spans="1:5" ht="31.5">
      <c r="A170" s="45" t="s">
        <v>126</v>
      </c>
      <c r="B170" s="98" t="s">
        <v>14</v>
      </c>
      <c r="C170" s="106" t="s">
        <v>390</v>
      </c>
      <c r="D170" s="98" t="s">
        <v>333</v>
      </c>
      <c r="E170" s="100">
        <f>1159.7+500-229.4-1430.3</f>
        <v>0</v>
      </c>
    </row>
    <row r="171" spans="1:5" ht="15.75">
      <c r="A171" s="45" t="s">
        <v>177</v>
      </c>
      <c r="B171" s="98" t="s">
        <v>14</v>
      </c>
      <c r="C171" s="106" t="s">
        <v>390</v>
      </c>
      <c r="D171" s="98" t="s">
        <v>334</v>
      </c>
      <c r="E171" s="100">
        <v>1430.3</v>
      </c>
    </row>
    <row r="172" spans="1:5" ht="15.75">
      <c r="A172" s="29" t="s">
        <v>130</v>
      </c>
      <c r="B172" s="124" t="s">
        <v>14</v>
      </c>
      <c r="C172" s="125" t="s">
        <v>131</v>
      </c>
      <c r="D172" s="124"/>
      <c r="E172" s="100">
        <f>E173</f>
        <v>10263</v>
      </c>
    </row>
    <row r="173" spans="1:5" ht="31.5">
      <c r="A173" s="9" t="s">
        <v>380</v>
      </c>
      <c r="B173" s="124" t="s">
        <v>14</v>
      </c>
      <c r="C173" s="125" t="s">
        <v>377</v>
      </c>
      <c r="D173" s="50"/>
      <c r="E173" s="100">
        <f>E174</f>
        <v>10263</v>
      </c>
    </row>
    <row r="174" spans="1:5" ht="31.5">
      <c r="A174" s="9" t="s">
        <v>146</v>
      </c>
      <c r="B174" s="124" t="s">
        <v>14</v>
      </c>
      <c r="C174" s="125" t="s">
        <v>377</v>
      </c>
      <c r="D174" s="125">
        <v>411</v>
      </c>
      <c r="E174" s="100">
        <f>'Прил.7 Прогр.2014'!E332</f>
        <v>10263</v>
      </c>
    </row>
    <row r="175" spans="1:5" ht="15.75">
      <c r="A175" s="45" t="s">
        <v>4</v>
      </c>
      <c r="B175" s="98" t="s">
        <v>15</v>
      </c>
      <c r="C175" s="98"/>
      <c r="D175" s="98"/>
      <c r="E175" s="100">
        <f>E176+E181</f>
        <v>3309.4</v>
      </c>
    </row>
    <row r="176" spans="1:5" ht="49.5" customHeight="1">
      <c r="A176" s="103" t="s">
        <v>384</v>
      </c>
      <c r="B176" s="98" t="s">
        <v>15</v>
      </c>
      <c r="C176" s="106" t="s">
        <v>136</v>
      </c>
      <c r="D176" s="98"/>
      <c r="E176" s="100">
        <f>E179+E177</f>
        <v>0</v>
      </c>
    </row>
    <row r="177" spans="1:5" ht="31.5">
      <c r="A177" s="113" t="s">
        <v>144</v>
      </c>
      <c r="B177" s="98" t="s">
        <v>15</v>
      </c>
      <c r="C177" s="106" t="s">
        <v>387</v>
      </c>
      <c r="D177" s="98"/>
      <c r="E177" s="100">
        <f>E178</f>
        <v>0</v>
      </c>
    </row>
    <row r="178" spans="1:5" ht="34.5" customHeight="1">
      <c r="A178" s="9" t="s">
        <v>146</v>
      </c>
      <c r="B178" s="98" t="s">
        <v>15</v>
      </c>
      <c r="C178" s="106" t="s">
        <v>387</v>
      </c>
      <c r="D178" s="98" t="s">
        <v>357</v>
      </c>
      <c r="E178" s="35">
        <v>0</v>
      </c>
    </row>
    <row r="179" spans="1:5" ht="31.5">
      <c r="A179" s="45" t="s">
        <v>147</v>
      </c>
      <c r="B179" s="98" t="s">
        <v>15</v>
      </c>
      <c r="C179" s="106" t="s">
        <v>388</v>
      </c>
      <c r="D179" s="98"/>
      <c r="E179" s="100">
        <f>E180</f>
        <v>0</v>
      </c>
    </row>
    <row r="180" spans="1:5" ht="31.5">
      <c r="A180" s="45" t="s">
        <v>143</v>
      </c>
      <c r="B180" s="98" t="s">
        <v>15</v>
      </c>
      <c r="C180" s="106" t="s">
        <v>388</v>
      </c>
      <c r="D180" s="98" t="s">
        <v>358</v>
      </c>
      <c r="E180" s="31">
        <f>1000-1000</f>
        <v>0</v>
      </c>
    </row>
    <row r="181" spans="1:5" ht="15.75">
      <c r="A181" s="29" t="s">
        <v>130</v>
      </c>
      <c r="B181" s="98" t="s">
        <v>15</v>
      </c>
      <c r="C181" s="125" t="s">
        <v>131</v>
      </c>
      <c r="D181" s="98"/>
      <c r="E181" s="31">
        <f>E184+E186+E182</f>
        <v>3309.4</v>
      </c>
    </row>
    <row r="182" spans="1:5" ht="31.5">
      <c r="A182" s="9" t="s">
        <v>380</v>
      </c>
      <c r="B182" s="98" t="s">
        <v>15</v>
      </c>
      <c r="C182" s="125" t="s">
        <v>377</v>
      </c>
      <c r="D182" s="50"/>
      <c r="E182" s="31">
        <f>E183</f>
        <v>2158.9</v>
      </c>
    </row>
    <row r="183" spans="1:5" ht="31.5">
      <c r="A183" s="9" t="s">
        <v>146</v>
      </c>
      <c r="B183" s="98" t="s">
        <v>15</v>
      </c>
      <c r="C183" s="125" t="s">
        <v>377</v>
      </c>
      <c r="D183" s="125">
        <v>411</v>
      </c>
      <c r="E183" s="31">
        <f>'Прил.7 Прогр.2014'!E335</f>
        <v>2158.9</v>
      </c>
    </row>
    <row r="184" spans="1:5" ht="31.5">
      <c r="A184" s="9" t="s">
        <v>399</v>
      </c>
      <c r="B184" s="124" t="s">
        <v>15</v>
      </c>
      <c r="C184" s="125" t="s">
        <v>400</v>
      </c>
      <c r="D184" s="125"/>
      <c r="E184" s="31">
        <f>E185</f>
        <v>300</v>
      </c>
    </row>
    <row r="185" spans="1:5" ht="31.5">
      <c r="A185" s="9" t="s">
        <v>149</v>
      </c>
      <c r="B185" s="124" t="s">
        <v>15</v>
      </c>
      <c r="C185" s="125" t="s">
        <v>400</v>
      </c>
      <c r="D185" s="125">
        <v>810</v>
      </c>
      <c r="E185" s="31">
        <f>'Прил.7 Прогр.2014'!E338</f>
        <v>300</v>
      </c>
    </row>
    <row r="186" spans="1:5" ht="15.75">
      <c r="A186" s="9" t="s">
        <v>381</v>
      </c>
      <c r="B186" s="124" t="s">
        <v>15</v>
      </c>
      <c r="C186" s="125" t="s">
        <v>383</v>
      </c>
      <c r="D186" s="125"/>
      <c r="E186" s="31">
        <f>E187+E188</f>
        <v>850.5</v>
      </c>
    </row>
    <row r="187" spans="1:5" ht="31.5">
      <c r="A187" s="9" t="s">
        <v>149</v>
      </c>
      <c r="B187" s="124" t="s">
        <v>15</v>
      </c>
      <c r="C187" s="125" t="s">
        <v>383</v>
      </c>
      <c r="D187" s="125">
        <v>810</v>
      </c>
      <c r="E187" s="31">
        <f>'Прил.7 Прогр.2014'!E344</f>
        <v>0</v>
      </c>
    </row>
    <row r="188" spans="1:5" ht="31.5">
      <c r="A188" s="29" t="s">
        <v>126</v>
      </c>
      <c r="B188" s="124" t="s">
        <v>15</v>
      </c>
      <c r="C188" s="125" t="s">
        <v>383</v>
      </c>
      <c r="D188" s="125">
        <v>244</v>
      </c>
      <c r="E188" s="31">
        <f>'Прил.7 Прогр.2014'!E346</f>
        <v>850.5</v>
      </c>
    </row>
    <row r="189" spans="1:5" ht="15.75">
      <c r="A189" s="45" t="s">
        <v>5</v>
      </c>
      <c r="B189" s="98" t="s">
        <v>16</v>
      </c>
      <c r="C189" s="114"/>
      <c r="D189" s="98"/>
      <c r="E189" s="100">
        <f>E190+E196+E200+E206</f>
        <v>11950.300000000001</v>
      </c>
    </row>
    <row r="190" spans="1:5" ht="51.75" customHeight="1">
      <c r="A190" s="103" t="s">
        <v>384</v>
      </c>
      <c r="B190" s="98" t="s">
        <v>16</v>
      </c>
      <c r="C190" s="106" t="s">
        <v>136</v>
      </c>
      <c r="D190" s="98"/>
      <c r="E190" s="100">
        <f>E191+E194</f>
        <v>2072.3</v>
      </c>
    </row>
    <row r="191" spans="1:5" ht="15.75" customHeight="1">
      <c r="A191" s="103" t="s">
        <v>142</v>
      </c>
      <c r="B191" s="98" t="s">
        <v>16</v>
      </c>
      <c r="C191" s="98" t="s">
        <v>386</v>
      </c>
      <c r="D191" s="98"/>
      <c r="E191" s="100">
        <f>E192+E193</f>
        <v>1922.3000000000002</v>
      </c>
    </row>
    <row r="192" spans="1:5" ht="31.5">
      <c r="A192" s="45" t="s">
        <v>143</v>
      </c>
      <c r="B192" s="98" t="s">
        <v>16</v>
      </c>
      <c r="C192" s="98" t="s">
        <v>386</v>
      </c>
      <c r="D192" s="98" t="s">
        <v>358</v>
      </c>
      <c r="E192" s="100">
        <f>800-800</f>
        <v>0</v>
      </c>
    </row>
    <row r="193" spans="1:5" ht="31.5">
      <c r="A193" s="45" t="s">
        <v>126</v>
      </c>
      <c r="B193" s="98" t="s">
        <v>16</v>
      </c>
      <c r="C193" s="98" t="s">
        <v>386</v>
      </c>
      <c r="D193" s="98" t="s">
        <v>333</v>
      </c>
      <c r="E193" s="100">
        <f>2122.3-200</f>
        <v>1922.3000000000002</v>
      </c>
    </row>
    <row r="194" spans="1:5" ht="18" customHeight="1">
      <c r="A194" s="45" t="s">
        <v>148</v>
      </c>
      <c r="B194" s="98" t="s">
        <v>16</v>
      </c>
      <c r="C194" s="98" t="s">
        <v>389</v>
      </c>
      <c r="D194" s="98"/>
      <c r="E194" s="100">
        <f>E195</f>
        <v>150</v>
      </c>
    </row>
    <row r="195" spans="1:5" ht="31.5">
      <c r="A195" s="45" t="s">
        <v>126</v>
      </c>
      <c r="B195" s="98" t="s">
        <v>16</v>
      </c>
      <c r="C195" s="98" t="s">
        <v>389</v>
      </c>
      <c r="D195" s="98" t="s">
        <v>333</v>
      </c>
      <c r="E195" s="100">
        <f>136.7+13.3</f>
        <v>150</v>
      </c>
    </row>
    <row r="196" spans="1:5" ht="47.25">
      <c r="A196" s="45" t="s">
        <v>340</v>
      </c>
      <c r="B196" s="98" t="s">
        <v>16</v>
      </c>
      <c r="C196" s="106" t="s">
        <v>155</v>
      </c>
      <c r="D196" s="98"/>
      <c r="E196" s="100">
        <f>E197</f>
        <v>60.5</v>
      </c>
    </row>
    <row r="197" spans="1:5" ht="48.75" customHeight="1">
      <c r="A197" s="102" t="s">
        <v>156</v>
      </c>
      <c r="B197" s="98" t="s">
        <v>16</v>
      </c>
      <c r="C197" s="106" t="s">
        <v>157</v>
      </c>
      <c r="D197" s="98"/>
      <c r="E197" s="100">
        <f>E198</f>
        <v>60.5</v>
      </c>
    </row>
    <row r="198" spans="1:5" ht="15.75">
      <c r="A198" s="45" t="s">
        <v>166</v>
      </c>
      <c r="B198" s="98" t="s">
        <v>16</v>
      </c>
      <c r="C198" s="106" t="s">
        <v>167</v>
      </c>
      <c r="D198" s="98"/>
      <c r="E198" s="100">
        <f>E199</f>
        <v>60.5</v>
      </c>
    </row>
    <row r="199" spans="1:5" ht="31.5">
      <c r="A199" s="45" t="s">
        <v>126</v>
      </c>
      <c r="B199" s="98" t="s">
        <v>16</v>
      </c>
      <c r="C199" s="106" t="s">
        <v>167</v>
      </c>
      <c r="D199" s="98" t="s">
        <v>333</v>
      </c>
      <c r="E199" s="100">
        <f>60+0.5</f>
        <v>60.5</v>
      </c>
    </row>
    <row r="200" spans="1:5" ht="51" customHeight="1">
      <c r="A200" s="45" t="s">
        <v>265</v>
      </c>
      <c r="B200" s="98" t="s">
        <v>16</v>
      </c>
      <c r="C200" s="106" t="s">
        <v>266</v>
      </c>
      <c r="D200" s="98"/>
      <c r="E200" s="100">
        <f>E201+E203</f>
        <v>9342.4</v>
      </c>
    </row>
    <row r="201" spans="1:5" ht="15.75">
      <c r="A201" s="111" t="s">
        <v>267</v>
      </c>
      <c r="B201" s="98" t="s">
        <v>16</v>
      </c>
      <c r="C201" s="106" t="s">
        <v>268</v>
      </c>
      <c r="D201" s="98"/>
      <c r="E201" s="100">
        <f>E202</f>
        <v>780.5</v>
      </c>
    </row>
    <row r="202" spans="1:5" ht="31.5">
      <c r="A202" s="101" t="s">
        <v>126</v>
      </c>
      <c r="B202" s="98" t="s">
        <v>16</v>
      </c>
      <c r="C202" s="106" t="s">
        <v>268</v>
      </c>
      <c r="D202" s="98" t="s">
        <v>333</v>
      </c>
      <c r="E202" s="100">
        <f>1670-300-200-389.5</f>
        <v>780.5</v>
      </c>
    </row>
    <row r="203" spans="1:5" ht="15.75">
      <c r="A203" s="111" t="s">
        <v>271</v>
      </c>
      <c r="B203" s="98" t="s">
        <v>16</v>
      </c>
      <c r="C203" s="106" t="s">
        <v>272</v>
      </c>
      <c r="D203" s="98"/>
      <c r="E203" s="100">
        <f>E204+E205</f>
        <v>8561.9</v>
      </c>
    </row>
    <row r="204" spans="1:5" ht="31.5">
      <c r="A204" s="45" t="s">
        <v>143</v>
      </c>
      <c r="B204" s="98" t="s">
        <v>16</v>
      </c>
      <c r="C204" s="106" t="s">
        <v>272</v>
      </c>
      <c r="D204" s="98" t="s">
        <v>358</v>
      </c>
      <c r="E204" s="100">
        <f>'Прил.7 Прогр.2014'!E215</f>
        <v>3091</v>
      </c>
    </row>
    <row r="205" spans="1:5" ht="31.5">
      <c r="A205" s="45" t="s">
        <v>126</v>
      </c>
      <c r="B205" s="98" t="s">
        <v>16</v>
      </c>
      <c r="C205" s="106" t="s">
        <v>272</v>
      </c>
      <c r="D205" s="98" t="s">
        <v>333</v>
      </c>
      <c r="E205" s="100">
        <f>7923.3-1285.9-1166.5</f>
        <v>5470.9</v>
      </c>
    </row>
    <row r="206" spans="1:5" ht="15.75">
      <c r="A206" s="29" t="s">
        <v>130</v>
      </c>
      <c r="B206" s="98" t="s">
        <v>16</v>
      </c>
      <c r="C206" s="125" t="s">
        <v>131</v>
      </c>
      <c r="D206" s="98"/>
      <c r="E206" s="100">
        <f>E207+E210</f>
        <v>475.1</v>
      </c>
    </row>
    <row r="207" spans="1:5" ht="15.75">
      <c r="A207" s="9" t="s">
        <v>391</v>
      </c>
      <c r="B207" s="124" t="s">
        <v>16</v>
      </c>
      <c r="C207" s="125" t="s">
        <v>392</v>
      </c>
      <c r="D207" s="50"/>
      <c r="E207" s="100">
        <f>E208+E209</f>
        <v>373.90000000000003</v>
      </c>
    </row>
    <row r="208" spans="1:5" ht="31.5">
      <c r="A208" s="29" t="s">
        <v>126</v>
      </c>
      <c r="B208" s="124" t="s">
        <v>16</v>
      </c>
      <c r="C208" s="125" t="s">
        <v>392</v>
      </c>
      <c r="D208" s="125">
        <v>244</v>
      </c>
      <c r="E208" s="100">
        <f>'Прил.7 Прогр.2014'!E349</f>
        <v>373.00000000000006</v>
      </c>
    </row>
    <row r="209" spans="1:5" ht="15.75">
      <c r="A209" s="45" t="s">
        <v>177</v>
      </c>
      <c r="B209" s="124" t="s">
        <v>16</v>
      </c>
      <c r="C209" s="125" t="s">
        <v>392</v>
      </c>
      <c r="D209" s="125">
        <v>852</v>
      </c>
      <c r="E209" s="100">
        <v>0.9</v>
      </c>
    </row>
    <row r="210" spans="1:5" ht="15.75">
      <c r="A210" s="9" t="s">
        <v>401</v>
      </c>
      <c r="B210" s="124" t="s">
        <v>16</v>
      </c>
      <c r="C210" s="125" t="s">
        <v>402</v>
      </c>
      <c r="D210" s="125"/>
      <c r="E210" s="100">
        <f>E211</f>
        <v>101.2</v>
      </c>
    </row>
    <row r="211" spans="1:5" ht="31.5">
      <c r="A211" s="29" t="s">
        <v>126</v>
      </c>
      <c r="B211" s="124" t="s">
        <v>16</v>
      </c>
      <c r="C211" s="125" t="s">
        <v>402</v>
      </c>
      <c r="D211" s="125">
        <v>244</v>
      </c>
      <c r="E211" s="100">
        <f>'Прил.7 Прогр.2014'!E354</f>
        <v>101.2</v>
      </c>
    </row>
    <row r="212" spans="1:5" ht="15.75">
      <c r="A212" s="45" t="s">
        <v>64</v>
      </c>
      <c r="B212" s="98" t="s">
        <v>65</v>
      </c>
      <c r="C212" s="98"/>
      <c r="D212" s="98"/>
      <c r="E212" s="100">
        <f>E213</f>
        <v>600</v>
      </c>
    </row>
    <row r="213" spans="1:5" s="127" customFormat="1" ht="15.75">
      <c r="A213" s="29" t="s">
        <v>130</v>
      </c>
      <c r="B213" s="124" t="s">
        <v>65</v>
      </c>
      <c r="C213" s="125" t="s">
        <v>131</v>
      </c>
      <c r="D213" s="124"/>
      <c r="E213" s="126">
        <f>E214</f>
        <v>600</v>
      </c>
    </row>
    <row r="214" spans="1:5" s="127" customFormat="1" ht="63">
      <c r="A214" s="29" t="s">
        <v>376</v>
      </c>
      <c r="B214" s="124" t="s">
        <v>65</v>
      </c>
      <c r="C214" s="79" t="s">
        <v>292</v>
      </c>
      <c r="D214" s="124"/>
      <c r="E214" s="126">
        <f>E215+E216+E218+E217</f>
        <v>600</v>
      </c>
    </row>
    <row r="215" spans="1:5" s="127" customFormat="1" ht="31.5">
      <c r="A215" s="9" t="s">
        <v>151</v>
      </c>
      <c r="B215" s="124" t="s">
        <v>65</v>
      </c>
      <c r="C215" s="79" t="s">
        <v>292</v>
      </c>
      <c r="D215" s="124" t="s">
        <v>345</v>
      </c>
      <c r="E215" s="55">
        <f>595-8-18.8-0.1</f>
        <v>568.1</v>
      </c>
    </row>
    <row r="216" spans="1:5" s="127" customFormat="1" ht="15.75">
      <c r="A216" s="9" t="s">
        <v>152</v>
      </c>
      <c r="B216" s="124" t="s">
        <v>65</v>
      </c>
      <c r="C216" s="79" t="s">
        <v>292</v>
      </c>
      <c r="D216" s="124" t="s">
        <v>346</v>
      </c>
      <c r="E216" s="55">
        <f>5+4.6</f>
        <v>9.6</v>
      </c>
    </row>
    <row r="217" spans="1:5" s="127" customFormat="1" ht="31.5">
      <c r="A217" s="29" t="s">
        <v>125</v>
      </c>
      <c r="B217" s="124" t="s">
        <v>65</v>
      </c>
      <c r="C217" s="79" t="s">
        <v>292</v>
      </c>
      <c r="D217" s="124" t="s">
        <v>332</v>
      </c>
      <c r="E217" s="55">
        <v>5</v>
      </c>
    </row>
    <row r="218" spans="1:5" s="127" customFormat="1" ht="31.5">
      <c r="A218" s="29" t="s">
        <v>126</v>
      </c>
      <c r="B218" s="124" t="s">
        <v>65</v>
      </c>
      <c r="C218" s="79" t="s">
        <v>292</v>
      </c>
      <c r="D218" s="124" t="s">
        <v>333</v>
      </c>
      <c r="E218" s="55">
        <f>3+14.2+0.1</f>
        <v>17.3</v>
      </c>
    </row>
    <row r="219" spans="1:5" s="127" customFormat="1" ht="15.75">
      <c r="A219" s="95" t="s">
        <v>359</v>
      </c>
      <c r="B219" s="128" t="s">
        <v>360</v>
      </c>
      <c r="C219" s="129"/>
      <c r="D219" s="128"/>
      <c r="E219" s="130">
        <f>E220</f>
        <v>1294</v>
      </c>
    </row>
    <row r="220" spans="1:5" ht="15.75">
      <c r="A220" s="45" t="s">
        <v>25</v>
      </c>
      <c r="B220" s="98" t="s">
        <v>17</v>
      </c>
      <c r="C220" s="98"/>
      <c r="D220" s="98"/>
      <c r="E220" s="100">
        <f>E221+E253</f>
        <v>1294</v>
      </c>
    </row>
    <row r="221" spans="1:5" ht="47.25">
      <c r="A221" s="45" t="s">
        <v>370</v>
      </c>
      <c r="B221" s="98" t="s">
        <v>17</v>
      </c>
      <c r="C221" s="106" t="s">
        <v>155</v>
      </c>
      <c r="D221" s="98"/>
      <c r="E221" s="100">
        <f>E222+E235+E246</f>
        <v>1278</v>
      </c>
    </row>
    <row r="222" spans="1:5" ht="33.75" customHeight="1">
      <c r="A222" s="102" t="s">
        <v>182</v>
      </c>
      <c r="B222" s="98" t="s">
        <v>17</v>
      </c>
      <c r="C222" s="106" t="s">
        <v>361</v>
      </c>
      <c r="D222" s="98"/>
      <c r="E222" s="100">
        <f>E223+E225+E228+E231+E233</f>
        <v>1145.7</v>
      </c>
    </row>
    <row r="223" spans="1:5" ht="15.75" customHeight="1">
      <c r="A223" s="45" t="s">
        <v>185</v>
      </c>
      <c r="B223" s="98" t="s">
        <v>17</v>
      </c>
      <c r="C223" s="106" t="s">
        <v>186</v>
      </c>
      <c r="D223" s="98"/>
      <c r="E223" s="100">
        <f>E224</f>
        <v>19.099999999999994</v>
      </c>
    </row>
    <row r="224" spans="1:5" ht="31.5">
      <c r="A224" s="45" t="s">
        <v>126</v>
      </c>
      <c r="B224" s="98" t="s">
        <v>17</v>
      </c>
      <c r="C224" s="106" t="s">
        <v>186</v>
      </c>
      <c r="D224" s="98" t="s">
        <v>333</v>
      </c>
      <c r="E224" s="100">
        <f>55+33-68.9</f>
        <v>19.099999999999994</v>
      </c>
    </row>
    <row r="225" spans="1:5" ht="51" customHeight="1">
      <c r="A225" s="45" t="s">
        <v>187</v>
      </c>
      <c r="B225" s="98" t="s">
        <v>17</v>
      </c>
      <c r="C225" s="106" t="s">
        <v>362</v>
      </c>
      <c r="D225" s="98"/>
      <c r="E225" s="100">
        <f>E226+E227</f>
        <v>129</v>
      </c>
    </row>
    <row r="226" spans="1:5" ht="21" customHeight="1">
      <c r="A226" s="45" t="s">
        <v>189</v>
      </c>
      <c r="B226" s="98" t="s">
        <v>17</v>
      </c>
      <c r="C226" s="106" t="s">
        <v>362</v>
      </c>
      <c r="D226" s="98" t="s">
        <v>345</v>
      </c>
      <c r="E226" s="100">
        <f>150-22.6</f>
        <v>127.4</v>
      </c>
    </row>
    <row r="227" spans="1:5" ht="31.5">
      <c r="A227" s="45" t="s">
        <v>126</v>
      </c>
      <c r="B227" s="98" t="s">
        <v>17</v>
      </c>
      <c r="C227" s="106" t="s">
        <v>362</v>
      </c>
      <c r="D227" s="98" t="s">
        <v>333</v>
      </c>
      <c r="E227" s="100">
        <f>40-18-20.4</f>
        <v>1.6000000000000014</v>
      </c>
    </row>
    <row r="228" spans="1:5" ht="19.5" customHeight="1">
      <c r="A228" s="45" t="s">
        <v>190</v>
      </c>
      <c r="B228" s="98" t="s">
        <v>17</v>
      </c>
      <c r="C228" s="106" t="s">
        <v>191</v>
      </c>
      <c r="D228" s="98"/>
      <c r="E228" s="100">
        <f>E229+E230</f>
        <v>403.3</v>
      </c>
    </row>
    <row r="229" spans="1:5" ht="15.75">
      <c r="A229" s="45" t="s">
        <v>161</v>
      </c>
      <c r="B229" s="98" t="s">
        <v>17</v>
      </c>
      <c r="C229" s="106" t="s">
        <v>191</v>
      </c>
      <c r="D229" s="98" t="s">
        <v>342</v>
      </c>
      <c r="E229" s="100">
        <f>40-9</f>
        <v>31</v>
      </c>
    </row>
    <row r="230" spans="1:5" ht="31.5">
      <c r="A230" s="45" t="s">
        <v>126</v>
      </c>
      <c r="B230" s="98" t="s">
        <v>17</v>
      </c>
      <c r="C230" s="106" t="s">
        <v>191</v>
      </c>
      <c r="D230" s="98" t="s">
        <v>333</v>
      </c>
      <c r="E230" s="100">
        <f>780-15-392.7</f>
        <v>372.3</v>
      </c>
    </row>
    <row r="231" spans="1:5" ht="15.75">
      <c r="A231" s="45" t="s">
        <v>192</v>
      </c>
      <c r="B231" s="98" t="s">
        <v>17</v>
      </c>
      <c r="C231" s="106" t="s">
        <v>193</v>
      </c>
      <c r="D231" s="98"/>
      <c r="E231" s="100">
        <f>E232</f>
        <v>203.6</v>
      </c>
    </row>
    <row r="232" spans="1:5" ht="15" customHeight="1">
      <c r="A232" s="45" t="s">
        <v>126</v>
      </c>
      <c r="B232" s="98" t="s">
        <v>17</v>
      </c>
      <c r="C232" s="106" t="s">
        <v>193</v>
      </c>
      <c r="D232" s="98" t="s">
        <v>333</v>
      </c>
      <c r="E232" s="100">
        <f>220-16.4</f>
        <v>203.6</v>
      </c>
    </row>
    <row r="233" spans="1:5" ht="15.75">
      <c r="A233" s="45" t="s">
        <v>194</v>
      </c>
      <c r="B233" s="98" t="s">
        <v>17</v>
      </c>
      <c r="C233" s="106" t="s">
        <v>195</v>
      </c>
      <c r="D233" s="98"/>
      <c r="E233" s="100">
        <f>E234</f>
        <v>390.7</v>
      </c>
    </row>
    <row r="234" spans="1:5" ht="31.5">
      <c r="A234" s="45" t="s">
        <v>126</v>
      </c>
      <c r="B234" s="98" t="s">
        <v>17</v>
      </c>
      <c r="C234" s="106" t="s">
        <v>195</v>
      </c>
      <c r="D234" s="98" t="s">
        <v>333</v>
      </c>
      <c r="E234" s="100">
        <f>485-94.3</f>
        <v>390.7</v>
      </c>
    </row>
    <row r="235" spans="1:5" ht="47.25">
      <c r="A235" s="102" t="s">
        <v>196</v>
      </c>
      <c r="B235" s="98" t="s">
        <v>17</v>
      </c>
      <c r="C235" s="106" t="s">
        <v>363</v>
      </c>
      <c r="D235" s="98"/>
      <c r="E235" s="100">
        <f>E236+E238+E240+E242+E244</f>
        <v>108.3</v>
      </c>
    </row>
    <row r="236" spans="1:5" ht="36" customHeight="1">
      <c r="A236" s="45" t="s">
        <v>198</v>
      </c>
      <c r="B236" s="98" t="s">
        <v>17</v>
      </c>
      <c r="C236" s="106" t="s">
        <v>364</v>
      </c>
      <c r="D236" s="98"/>
      <c r="E236" s="100">
        <f>E237</f>
        <v>3.9</v>
      </c>
    </row>
    <row r="237" spans="1:5" ht="31.5">
      <c r="A237" s="45" t="s">
        <v>126</v>
      </c>
      <c r="B237" s="98" t="s">
        <v>17</v>
      </c>
      <c r="C237" s="106" t="s">
        <v>364</v>
      </c>
      <c r="D237" s="98" t="s">
        <v>333</v>
      </c>
      <c r="E237" s="100">
        <f>6-2.1</f>
        <v>3.9</v>
      </c>
    </row>
    <row r="238" spans="1:5" ht="15.75">
      <c r="A238" s="103" t="s">
        <v>200</v>
      </c>
      <c r="B238" s="98" t="s">
        <v>17</v>
      </c>
      <c r="C238" s="106" t="s">
        <v>201</v>
      </c>
      <c r="D238" s="98"/>
      <c r="E238" s="100">
        <f>E239</f>
        <v>7.5</v>
      </c>
    </row>
    <row r="239" spans="1:5" ht="31.5">
      <c r="A239" s="45" t="s">
        <v>126</v>
      </c>
      <c r="B239" s="98" t="s">
        <v>17</v>
      </c>
      <c r="C239" s="106" t="s">
        <v>201</v>
      </c>
      <c r="D239" s="98" t="s">
        <v>333</v>
      </c>
      <c r="E239" s="100">
        <f>19-11.5</f>
        <v>7.5</v>
      </c>
    </row>
    <row r="240" spans="1:5" ht="15.75">
      <c r="A240" s="103" t="s">
        <v>202</v>
      </c>
      <c r="B240" s="98" t="s">
        <v>17</v>
      </c>
      <c r="C240" s="106" t="s">
        <v>203</v>
      </c>
      <c r="D240" s="98"/>
      <c r="E240" s="100">
        <f>E241</f>
        <v>21.4</v>
      </c>
    </row>
    <row r="241" spans="1:5" ht="34.5" customHeight="1">
      <c r="A241" s="45" t="s">
        <v>126</v>
      </c>
      <c r="B241" s="98" t="s">
        <v>17</v>
      </c>
      <c r="C241" s="106" t="s">
        <v>203</v>
      </c>
      <c r="D241" s="98" t="s">
        <v>333</v>
      </c>
      <c r="E241" s="100">
        <f>34-12.6</f>
        <v>21.4</v>
      </c>
    </row>
    <row r="242" spans="1:5" ht="20.25" customHeight="1">
      <c r="A242" s="45" t="s">
        <v>204</v>
      </c>
      <c r="B242" s="98" t="s">
        <v>17</v>
      </c>
      <c r="C242" s="106" t="s">
        <v>205</v>
      </c>
      <c r="D242" s="98"/>
      <c r="E242" s="100">
        <f>E243</f>
        <v>18.5</v>
      </c>
    </row>
    <row r="243" spans="1:5" ht="31.5">
      <c r="A243" s="45" t="s">
        <v>126</v>
      </c>
      <c r="B243" s="98" t="s">
        <v>17</v>
      </c>
      <c r="C243" s="106" t="s">
        <v>205</v>
      </c>
      <c r="D243" s="98" t="s">
        <v>333</v>
      </c>
      <c r="E243" s="100">
        <f>18+0.5</f>
        <v>18.5</v>
      </c>
    </row>
    <row r="244" spans="1:5" ht="15.75">
      <c r="A244" s="45" t="s">
        <v>206</v>
      </c>
      <c r="B244" s="98" t="s">
        <v>17</v>
      </c>
      <c r="C244" s="106" t="s">
        <v>207</v>
      </c>
      <c r="D244" s="98"/>
      <c r="E244" s="100">
        <f>E245</f>
        <v>57</v>
      </c>
    </row>
    <row r="245" spans="1:5" ht="31.5">
      <c r="A245" s="45" t="s">
        <v>126</v>
      </c>
      <c r="B245" s="98" t="s">
        <v>17</v>
      </c>
      <c r="C245" s="106" t="s">
        <v>207</v>
      </c>
      <c r="D245" s="98" t="s">
        <v>333</v>
      </c>
      <c r="E245" s="100">
        <f>110-53</f>
        <v>57</v>
      </c>
    </row>
    <row r="246" spans="1:5" ht="47.25">
      <c r="A246" s="102" t="s">
        <v>208</v>
      </c>
      <c r="B246" s="98" t="s">
        <v>17</v>
      </c>
      <c r="C246" s="106" t="s">
        <v>209</v>
      </c>
      <c r="D246" s="98"/>
      <c r="E246" s="100">
        <f>E247+E249+E251</f>
        <v>24</v>
      </c>
    </row>
    <row r="247" spans="1:5" ht="33" customHeight="1">
      <c r="A247" s="45" t="s">
        <v>210</v>
      </c>
      <c r="B247" s="98" t="s">
        <v>17</v>
      </c>
      <c r="C247" s="106" t="s">
        <v>211</v>
      </c>
      <c r="D247" s="98"/>
      <c r="E247" s="100">
        <f>E248</f>
        <v>9</v>
      </c>
    </row>
    <row r="248" spans="1:5" ht="36.75" customHeight="1">
      <c r="A248" s="45" t="s">
        <v>126</v>
      </c>
      <c r="B248" s="98" t="s">
        <v>17</v>
      </c>
      <c r="C248" s="106" t="s">
        <v>211</v>
      </c>
      <c r="D248" s="98" t="s">
        <v>333</v>
      </c>
      <c r="E248" s="100">
        <f>32-23</f>
        <v>9</v>
      </c>
    </row>
    <row r="249" spans="1:5" ht="31.5">
      <c r="A249" s="45" t="s">
        <v>212</v>
      </c>
      <c r="B249" s="98" t="s">
        <v>17</v>
      </c>
      <c r="C249" s="106" t="s">
        <v>213</v>
      </c>
      <c r="D249" s="98"/>
      <c r="E249" s="100">
        <f>E250</f>
        <v>13.9</v>
      </c>
    </row>
    <row r="250" spans="1:5" ht="31.5" customHeight="1">
      <c r="A250" s="45" t="s">
        <v>126</v>
      </c>
      <c r="B250" s="98" t="s">
        <v>17</v>
      </c>
      <c r="C250" s="106" t="s">
        <v>213</v>
      </c>
      <c r="D250" s="98" t="s">
        <v>333</v>
      </c>
      <c r="E250" s="100">
        <f>17-3.1</f>
        <v>13.9</v>
      </c>
    </row>
    <row r="251" spans="1:5" ht="31.5">
      <c r="A251" s="45" t="s">
        <v>214</v>
      </c>
      <c r="B251" s="98" t="s">
        <v>17</v>
      </c>
      <c r="C251" s="106" t="s">
        <v>215</v>
      </c>
      <c r="D251" s="98"/>
      <c r="E251" s="100">
        <f>E252</f>
        <v>1.0999999999999996</v>
      </c>
    </row>
    <row r="252" spans="1:5" ht="31.5">
      <c r="A252" s="45" t="s">
        <v>126</v>
      </c>
      <c r="B252" s="98" t="s">
        <v>17</v>
      </c>
      <c r="C252" s="106" t="s">
        <v>215</v>
      </c>
      <c r="D252" s="98" t="s">
        <v>333</v>
      </c>
      <c r="E252" s="100">
        <f>15-13.9</f>
        <v>1.0999999999999996</v>
      </c>
    </row>
    <row r="253" spans="1:5" ht="15.75">
      <c r="A253" s="29" t="s">
        <v>130</v>
      </c>
      <c r="B253" s="98" t="s">
        <v>17</v>
      </c>
      <c r="C253" s="125" t="s">
        <v>131</v>
      </c>
      <c r="D253" s="98"/>
      <c r="E253" s="100">
        <f>E254</f>
        <v>16</v>
      </c>
    </row>
    <row r="254" spans="1:5" ht="15.75">
      <c r="A254" s="29" t="s">
        <v>397</v>
      </c>
      <c r="B254" s="124" t="s">
        <v>17</v>
      </c>
      <c r="C254" s="50" t="s">
        <v>398</v>
      </c>
      <c r="D254" s="50"/>
      <c r="E254" s="100">
        <f>E255</f>
        <v>16</v>
      </c>
    </row>
    <row r="255" spans="1:5" ht="31.5">
      <c r="A255" s="29" t="s">
        <v>126</v>
      </c>
      <c r="B255" s="124" t="s">
        <v>17</v>
      </c>
      <c r="C255" s="50" t="s">
        <v>398</v>
      </c>
      <c r="D255" s="50">
        <v>244</v>
      </c>
      <c r="E255" s="100">
        <f>'Прил.7 Прогр.2014'!E363</f>
        <v>16</v>
      </c>
    </row>
    <row r="256" spans="1:5" ht="21.75" customHeight="1">
      <c r="A256" s="95" t="s">
        <v>371</v>
      </c>
      <c r="B256" s="96" t="s">
        <v>367</v>
      </c>
      <c r="C256" s="96"/>
      <c r="D256" s="96"/>
      <c r="E256" s="97">
        <f>E257</f>
        <v>25685.9</v>
      </c>
    </row>
    <row r="257" spans="1:5" ht="21" customHeight="1">
      <c r="A257" s="45" t="s">
        <v>6</v>
      </c>
      <c r="B257" s="98" t="s">
        <v>18</v>
      </c>
      <c r="C257" s="98"/>
      <c r="D257" s="98"/>
      <c r="E257" s="100">
        <f>E258</f>
        <v>25685.9</v>
      </c>
    </row>
    <row r="258" spans="1:5" ht="31.5">
      <c r="A258" s="45" t="s">
        <v>227</v>
      </c>
      <c r="B258" s="98" t="s">
        <v>18</v>
      </c>
      <c r="C258" s="98" t="s">
        <v>228</v>
      </c>
      <c r="D258" s="98"/>
      <c r="E258" s="100">
        <f>E259+E272+E282</f>
        <v>25685.9</v>
      </c>
    </row>
    <row r="259" spans="1:5" ht="15.75">
      <c r="A259" s="102" t="s">
        <v>229</v>
      </c>
      <c r="B259" s="98" t="s">
        <v>18</v>
      </c>
      <c r="C259" s="98" t="s">
        <v>230</v>
      </c>
      <c r="D259" s="98"/>
      <c r="E259" s="100">
        <f>E260+E265+E267+E270</f>
        <v>25550.000000000004</v>
      </c>
    </row>
    <row r="260" spans="1:5" ht="31.5">
      <c r="A260" s="45" t="s">
        <v>232</v>
      </c>
      <c r="B260" s="98" t="s">
        <v>18</v>
      </c>
      <c r="C260" s="98" t="s">
        <v>233</v>
      </c>
      <c r="D260" s="98"/>
      <c r="E260" s="100">
        <f>E261+E262+E263+E264</f>
        <v>22625.600000000002</v>
      </c>
    </row>
    <row r="261" spans="1:5" ht="31.5">
      <c r="A261" s="45" t="s">
        <v>151</v>
      </c>
      <c r="B261" s="98" t="s">
        <v>18</v>
      </c>
      <c r="C261" s="98" t="s">
        <v>233</v>
      </c>
      <c r="D261" s="98" t="s">
        <v>345</v>
      </c>
      <c r="E261" s="100">
        <f>16607.8+1264.2</f>
        <v>17872</v>
      </c>
    </row>
    <row r="262" spans="1:5" ht="15.75">
      <c r="A262" s="45" t="s">
        <v>152</v>
      </c>
      <c r="B262" s="98" t="s">
        <v>18</v>
      </c>
      <c r="C262" s="98" t="s">
        <v>233</v>
      </c>
      <c r="D262" s="98" t="s">
        <v>346</v>
      </c>
      <c r="E262" s="100">
        <f>130-30.8</f>
        <v>99.2</v>
      </c>
    </row>
    <row r="263" spans="1:5" ht="16.5" customHeight="1">
      <c r="A263" s="45" t="s">
        <v>125</v>
      </c>
      <c r="B263" s="98" t="s">
        <v>18</v>
      </c>
      <c r="C263" s="98" t="s">
        <v>233</v>
      </c>
      <c r="D263" s="98" t="s">
        <v>332</v>
      </c>
      <c r="E263" s="100">
        <f>362.2-21.5</f>
        <v>340.7</v>
      </c>
    </row>
    <row r="264" spans="1:5" ht="31.5">
      <c r="A264" s="45" t="s">
        <v>126</v>
      </c>
      <c r="B264" s="98" t="s">
        <v>18</v>
      </c>
      <c r="C264" s="98" t="s">
        <v>233</v>
      </c>
      <c r="D264" s="98" t="s">
        <v>333</v>
      </c>
      <c r="E264" s="100">
        <f>5797.1-1482.3-1.1</f>
        <v>4313.7</v>
      </c>
    </row>
    <row r="265" spans="1:5" ht="32.25" customHeight="1">
      <c r="A265" s="45" t="s">
        <v>234</v>
      </c>
      <c r="B265" s="98" t="s">
        <v>18</v>
      </c>
      <c r="C265" s="98" t="s">
        <v>235</v>
      </c>
      <c r="D265" s="98"/>
      <c r="E265" s="100">
        <f>E266</f>
        <v>955</v>
      </c>
    </row>
    <row r="266" spans="1:5" ht="31.5">
      <c r="A266" s="45" t="s">
        <v>126</v>
      </c>
      <c r="B266" s="98" t="s">
        <v>18</v>
      </c>
      <c r="C266" s="98" t="s">
        <v>235</v>
      </c>
      <c r="D266" s="98" t="s">
        <v>333</v>
      </c>
      <c r="E266" s="100">
        <f>953.9+1.1</f>
        <v>955</v>
      </c>
    </row>
    <row r="267" spans="1:5" ht="31.5">
      <c r="A267" s="45" t="s">
        <v>236</v>
      </c>
      <c r="B267" s="98" t="s">
        <v>18</v>
      </c>
      <c r="C267" s="98" t="s">
        <v>237</v>
      </c>
      <c r="D267" s="98"/>
      <c r="E267" s="100">
        <f>E268+E269</f>
        <v>24.900000000000002</v>
      </c>
    </row>
    <row r="268" spans="1:5" ht="16.5" customHeight="1">
      <c r="A268" s="45" t="s">
        <v>125</v>
      </c>
      <c r="B268" s="98" t="s">
        <v>18</v>
      </c>
      <c r="C268" s="98" t="s">
        <v>237</v>
      </c>
      <c r="D268" s="98" t="s">
        <v>332</v>
      </c>
      <c r="E268" s="100">
        <f>56.7-31.8</f>
        <v>24.900000000000002</v>
      </c>
    </row>
    <row r="269" spans="1:5" ht="31.5">
      <c r="A269" s="45" t="s">
        <v>126</v>
      </c>
      <c r="B269" s="98" t="s">
        <v>18</v>
      </c>
      <c r="C269" s="98" t="s">
        <v>237</v>
      </c>
      <c r="D269" s="98" t="s">
        <v>333</v>
      </c>
      <c r="E269" s="100">
        <f>120-120</f>
        <v>0</v>
      </c>
    </row>
    <row r="270" spans="1:5" ht="31.5">
      <c r="A270" s="9" t="s">
        <v>238</v>
      </c>
      <c r="B270" s="98" t="s">
        <v>18</v>
      </c>
      <c r="C270" s="98" t="s">
        <v>239</v>
      </c>
      <c r="D270" s="98"/>
      <c r="E270" s="100">
        <f>E271</f>
        <v>1944.5</v>
      </c>
    </row>
    <row r="271" spans="1:5" ht="34.5" customHeight="1">
      <c r="A271" s="45" t="s">
        <v>143</v>
      </c>
      <c r="B271" s="98" t="s">
        <v>18</v>
      </c>
      <c r="C271" s="98" t="s">
        <v>239</v>
      </c>
      <c r="D271" s="98" t="s">
        <v>358</v>
      </c>
      <c r="E271" s="100">
        <f>972.3+972.2</f>
        <v>1944.5</v>
      </c>
    </row>
    <row r="272" spans="1:5" ht="47.25">
      <c r="A272" s="102" t="s">
        <v>240</v>
      </c>
      <c r="B272" s="98" t="s">
        <v>18</v>
      </c>
      <c r="C272" s="98" t="s">
        <v>241</v>
      </c>
      <c r="D272" s="98"/>
      <c r="E272" s="100">
        <f>E273+E277+E279</f>
        <v>63.8</v>
      </c>
    </row>
    <row r="273" spans="1:5" ht="15.75">
      <c r="A273" s="103" t="s">
        <v>242</v>
      </c>
      <c r="B273" s="98" t="s">
        <v>18</v>
      </c>
      <c r="C273" s="106" t="s">
        <v>243</v>
      </c>
      <c r="D273" s="98"/>
      <c r="E273" s="100">
        <f>E274+E275+E276</f>
        <v>16.399999999999995</v>
      </c>
    </row>
    <row r="274" spans="1:5" ht="17.25" customHeight="1">
      <c r="A274" s="103" t="s">
        <v>152</v>
      </c>
      <c r="B274" s="98" t="s">
        <v>18</v>
      </c>
      <c r="C274" s="106" t="s">
        <v>243</v>
      </c>
      <c r="D274" s="98" t="s">
        <v>346</v>
      </c>
      <c r="E274" s="100">
        <f>4-3.8</f>
        <v>0.20000000000000018</v>
      </c>
    </row>
    <row r="275" spans="1:5" ht="22.5" customHeight="1">
      <c r="A275" s="101" t="s">
        <v>125</v>
      </c>
      <c r="B275" s="98" t="s">
        <v>18</v>
      </c>
      <c r="C275" s="106" t="s">
        <v>243</v>
      </c>
      <c r="D275" s="98" t="s">
        <v>332</v>
      </c>
      <c r="E275" s="100">
        <f>51.8-35.6</f>
        <v>16.199999999999996</v>
      </c>
    </row>
    <row r="276" spans="1:5" ht="31.5">
      <c r="A276" s="101" t="s">
        <v>126</v>
      </c>
      <c r="B276" s="98" t="s">
        <v>18</v>
      </c>
      <c r="C276" s="106" t="s">
        <v>243</v>
      </c>
      <c r="D276" s="98" t="s">
        <v>333</v>
      </c>
      <c r="E276" s="100">
        <f>19.8-19.8</f>
        <v>0</v>
      </c>
    </row>
    <row r="277" spans="1:5" ht="19.5" customHeight="1">
      <c r="A277" s="103" t="s">
        <v>244</v>
      </c>
      <c r="B277" s="98" t="s">
        <v>18</v>
      </c>
      <c r="C277" s="106" t="s">
        <v>245</v>
      </c>
      <c r="D277" s="98"/>
      <c r="E277" s="100">
        <f>E278</f>
        <v>38</v>
      </c>
    </row>
    <row r="278" spans="1:5" ht="31.5">
      <c r="A278" s="101" t="s">
        <v>126</v>
      </c>
      <c r="B278" s="98" t="s">
        <v>18</v>
      </c>
      <c r="C278" s="106" t="s">
        <v>245</v>
      </c>
      <c r="D278" s="98" t="s">
        <v>333</v>
      </c>
      <c r="E278" s="100">
        <f>72-34</f>
        <v>38</v>
      </c>
    </row>
    <row r="279" spans="1:5" ht="15.75">
      <c r="A279" s="111" t="s">
        <v>153</v>
      </c>
      <c r="B279" s="98" t="s">
        <v>18</v>
      </c>
      <c r="C279" s="106" t="s">
        <v>246</v>
      </c>
      <c r="D279" s="98"/>
      <c r="E279" s="100">
        <f>E280+E281</f>
        <v>9.400000000000006</v>
      </c>
    </row>
    <row r="280" spans="1:5" ht="27" customHeight="1">
      <c r="A280" s="101" t="s">
        <v>125</v>
      </c>
      <c r="B280" s="98" t="s">
        <v>18</v>
      </c>
      <c r="C280" s="106" t="s">
        <v>246</v>
      </c>
      <c r="D280" s="98" t="s">
        <v>332</v>
      </c>
      <c r="E280" s="117">
        <f>21.3-14.3</f>
        <v>7</v>
      </c>
    </row>
    <row r="281" spans="1:5" ht="31.5">
      <c r="A281" s="101" t="s">
        <v>126</v>
      </c>
      <c r="B281" s="98" t="s">
        <v>18</v>
      </c>
      <c r="C281" s="106" t="s">
        <v>246</v>
      </c>
      <c r="D281" s="98" t="s">
        <v>333</v>
      </c>
      <c r="E281" s="117">
        <f>66.2-63.8</f>
        <v>2.4000000000000057</v>
      </c>
    </row>
    <row r="282" spans="1:5" ht="48.75" customHeight="1">
      <c r="A282" s="102" t="s">
        <v>247</v>
      </c>
      <c r="B282" s="98" t="s">
        <v>18</v>
      </c>
      <c r="C282" s="106" t="s">
        <v>248</v>
      </c>
      <c r="D282" s="98"/>
      <c r="E282" s="100">
        <f>E283+E287+E289</f>
        <v>72.10000000000001</v>
      </c>
    </row>
    <row r="283" spans="1:5" ht="15.75">
      <c r="A283" s="111" t="s">
        <v>249</v>
      </c>
      <c r="B283" s="98" t="s">
        <v>18</v>
      </c>
      <c r="C283" s="106" t="s">
        <v>250</v>
      </c>
      <c r="D283" s="98"/>
      <c r="E283" s="100">
        <f>E284+E285+E286</f>
        <v>50.7</v>
      </c>
    </row>
    <row r="284" spans="1:5" ht="15.75">
      <c r="A284" s="45" t="s">
        <v>152</v>
      </c>
      <c r="B284" s="98" t="s">
        <v>18</v>
      </c>
      <c r="C284" s="106" t="s">
        <v>250</v>
      </c>
      <c r="D284" s="98" t="s">
        <v>346</v>
      </c>
      <c r="E284" s="100">
        <f>10-5.3</f>
        <v>4.7</v>
      </c>
    </row>
    <row r="285" spans="1:5" ht="21" customHeight="1">
      <c r="A285" s="101" t="s">
        <v>125</v>
      </c>
      <c r="B285" s="98" t="s">
        <v>18</v>
      </c>
      <c r="C285" s="106" t="s">
        <v>250</v>
      </c>
      <c r="D285" s="98" t="s">
        <v>332</v>
      </c>
      <c r="E285" s="100">
        <v>15</v>
      </c>
    </row>
    <row r="286" spans="1:5" ht="31.5">
      <c r="A286" s="101" t="s">
        <v>126</v>
      </c>
      <c r="B286" s="98" t="s">
        <v>18</v>
      </c>
      <c r="C286" s="106" t="s">
        <v>250</v>
      </c>
      <c r="D286" s="98" t="s">
        <v>333</v>
      </c>
      <c r="E286" s="100">
        <f>66-35</f>
        <v>31</v>
      </c>
    </row>
    <row r="287" spans="1:5" ht="19.5" customHeight="1">
      <c r="A287" s="111" t="s">
        <v>251</v>
      </c>
      <c r="B287" s="98" t="s">
        <v>18</v>
      </c>
      <c r="C287" s="106" t="s">
        <v>252</v>
      </c>
      <c r="D287" s="98"/>
      <c r="E287" s="100">
        <f>E288</f>
        <v>0</v>
      </c>
    </row>
    <row r="288" spans="1:5" ht="31.5">
      <c r="A288" s="101" t="s">
        <v>126</v>
      </c>
      <c r="B288" s="98" t="s">
        <v>18</v>
      </c>
      <c r="C288" s="106" t="s">
        <v>252</v>
      </c>
      <c r="D288" s="98" t="s">
        <v>333</v>
      </c>
      <c r="E288" s="100">
        <f>20-20</f>
        <v>0</v>
      </c>
    </row>
    <row r="289" spans="1:5" ht="31.5">
      <c r="A289" s="103" t="s">
        <v>236</v>
      </c>
      <c r="B289" s="98" t="s">
        <v>18</v>
      </c>
      <c r="C289" s="106" t="s">
        <v>253</v>
      </c>
      <c r="D289" s="98"/>
      <c r="E289" s="100">
        <f>E290+E291</f>
        <v>21.400000000000002</v>
      </c>
    </row>
    <row r="290" spans="1:5" ht="20.25" customHeight="1">
      <c r="A290" s="101" t="s">
        <v>125</v>
      </c>
      <c r="B290" s="98" t="s">
        <v>18</v>
      </c>
      <c r="C290" s="106" t="s">
        <v>253</v>
      </c>
      <c r="D290" s="98" t="s">
        <v>332</v>
      </c>
      <c r="E290" s="100">
        <f>34.8-19.8</f>
        <v>14.999999999999996</v>
      </c>
    </row>
    <row r="291" spans="1:5" ht="31.5">
      <c r="A291" s="101" t="s">
        <v>126</v>
      </c>
      <c r="B291" s="98" t="s">
        <v>18</v>
      </c>
      <c r="C291" s="106" t="s">
        <v>253</v>
      </c>
      <c r="D291" s="98" t="s">
        <v>333</v>
      </c>
      <c r="E291" s="100">
        <f>186-179.6</f>
        <v>6.400000000000006</v>
      </c>
    </row>
    <row r="292" spans="1:5" ht="23.25" customHeight="1">
      <c r="A292" s="95" t="s">
        <v>365</v>
      </c>
      <c r="B292" s="96">
        <v>1000</v>
      </c>
      <c r="C292" s="98"/>
      <c r="D292" s="98"/>
      <c r="E292" s="97">
        <f>E293</f>
        <v>64</v>
      </c>
    </row>
    <row r="293" spans="1:5" ht="15.75">
      <c r="A293" s="45" t="s">
        <v>7</v>
      </c>
      <c r="B293" s="98">
        <v>1003</v>
      </c>
      <c r="C293" s="98"/>
      <c r="D293" s="98"/>
      <c r="E293" s="100">
        <f>E294+E297</f>
        <v>64</v>
      </c>
    </row>
    <row r="294" spans="1:5" ht="47.25">
      <c r="A294" s="103" t="s">
        <v>372</v>
      </c>
      <c r="B294" s="98">
        <v>1003</v>
      </c>
      <c r="C294" s="106" t="s">
        <v>155</v>
      </c>
      <c r="D294" s="98"/>
      <c r="E294" s="100">
        <f>E295</f>
        <v>0</v>
      </c>
    </row>
    <row r="295" spans="1:5" ht="51.75" customHeight="1">
      <c r="A295" s="45" t="s">
        <v>375</v>
      </c>
      <c r="B295" s="98">
        <v>1003</v>
      </c>
      <c r="C295" s="106" t="s">
        <v>217</v>
      </c>
      <c r="D295" s="98"/>
      <c r="E295" s="100">
        <f>E296</f>
        <v>0</v>
      </c>
    </row>
    <row r="296" spans="1:5" ht="15.75">
      <c r="A296" s="45" t="s">
        <v>225</v>
      </c>
      <c r="B296" s="98">
        <v>1003</v>
      </c>
      <c r="C296" s="106" t="s">
        <v>226</v>
      </c>
      <c r="D296" s="98" t="s">
        <v>333</v>
      </c>
      <c r="E296" s="100">
        <f>100-100</f>
        <v>0</v>
      </c>
    </row>
    <row r="297" spans="1:5" ht="47.25">
      <c r="A297" s="101" t="s">
        <v>128</v>
      </c>
      <c r="B297" s="98" t="s">
        <v>321</v>
      </c>
      <c r="C297" s="106" t="s">
        <v>129</v>
      </c>
      <c r="D297" s="98"/>
      <c r="E297" s="100">
        <f>E298</f>
        <v>64</v>
      </c>
    </row>
    <row r="298" spans="1:5" ht="15.75">
      <c r="A298" s="101" t="s">
        <v>130</v>
      </c>
      <c r="B298" s="98" t="s">
        <v>321</v>
      </c>
      <c r="C298" s="106" t="s">
        <v>131</v>
      </c>
      <c r="D298" s="98"/>
      <c r="E298" s="100">
        <f>E299</f>
        <v>64</v>
      </c>
    </row>
    <row r="299" spans="1:5" ht="63">
      <c r="A299" s="45" t="s">
        <v>314</v>
      </c>
      <c r="B299" s="98" t="s">
        <v>321</v>
      </c>
      <c r="C299" s="106" t="s">
        <v>133</v>
      </c>
      <c r="D299" s="98"/>
      <c r="E299" s="100">
        <f>E300</f>
        <v>64</v>
      </c>
    </row>
    <row r="300" spans="1:5" ht="17.25" customHeight="1">
      <c r="A300" s="45" t="s">
        <v>315</v>
      </c>
      <c r="B300" s="98" t="s">
        <v>321</v>
      </c>
      <c r="C300" s="106" t="s">
        <v>133</v>
      </c>
      <c r="D300" s="98" t="s">
        <v>366</v>
      </c>
      <c r="E300" s="100">
        <v>64</v>
      </c>
    </row>
    <row r="301" spans="1:5" ht="15.75">
      <c r="A301" s="95" t="s">
        <v>373</v>
      </c>
      <c r="B301" s="96" t="s">
        <v>374</v>
      </c>
      <c r="C301" s="115"/>
      <c r="D301" s="96"/>
      <c r="E301" s="97">
        <f>E302</f>
        <v>5086.1</v>
      </c>
    </row>
    <row r="302" spans="1:5" ht="15.75">
      <c r="A302" s="116" t="s">
        <v>28</v>
      </c>
      <c r="B302" s="98" t="s">
        <v>29</v>
      </c>
      <c r="C302" s="98"/>
      <c r="D302" s="98"/>
      <c r="E302" s="100">
        <f>E303+E312</f>
        <v>5086.1</v>
      </c>
    </row>
    <row r="303" spans="1:5" ht="51" customHeight="1">
      <c r="A303" s="45" t="s">
        <v>154</v>
      </c>
      <c r="B303" s="98" t="s">
        <v>29</v>
      </c>
      <c r="C303" s="106" t="s">
        <v>155</v>
      </c>
      <c r="D303" s="98"/>
      <c r="E303" s="100">
        <f>E304</f>
        <v>336.1</v>
      </c>
    </row>
    <row r="304" spans="1:5" ht="47.25">
      <c r="A304" s="102" t="s">
        <v>172</v>
      </c>
      <c r="B304" s="98" t="s">
        <v>29</v>
      </c>
      <c r="C304" s="106" t="s">
        <v>173</v>
      </c>
      <c r="D304" s="98"/>
      <c r="E304" s="100">
        <f>E305+E308+E310</f>
        <v>336.1</v>
      </c>
    </row>
    <row r="305" spans="1:5" ht="15.75">
      <c r="A305" s="45" t="s">
        <v>175</v>
      </c>
      <c r="B305" s="98" t="s">
        <v>29</v>
      </c>
      <c r="C305" s="106" t="s">
        <v>176</v>
      </c>
      <c r="D305" s="98"/>
      <c r="E305" s="100">
        <f>E306+E307</f>
        <v>288</v>
      </c>
    </row>
    <row r="306" spans="1:5" ht="31.5">
      <c r="A306" s="45" t="s">
        <v>126</v>
      </c>
      <c r="B306" s="98" t="s">
        <v>29</v>
      </c>
      <c r="C306" s="106" t="s">
        <v>176</v>
      </c>
      <c r="D306" s="98" t="s">
        <v>333</v>
      </c>
      <c r="E306" s="100">
        <f>333-45</f>
        <v>288</v>
      </c>
    </row>
    <row r="307" spans="1:6" ht="15.75">
      <c r="A307" s="9" t="s">
        <v>177</v>
      </c>
      <c r="B307" s="124" t="s">
        <v>29</v>
      </c>
      <c r="C307" s="135" t="s">
        <v>176</v>
      </c>
      <c r="D307" s="124" t="s">
        <v>334</v>
      </c>
      <c r="E307" s="126">
        <f>180-180</f>
        <v>0</v>
      </c>
      <c r="F307" s="127"/>
    </row>
    <row r="308" spans="1:5" ht="15.75">
      <c r="A308" s="103" t="s">
        <v>178</v>
      </c>
      <c r="B308" s="98" t="s">
        <v>29</v>
      </c>
      <c r="C308" s="106" t="s">
        <v>179</v>
      </c>
      <c r="D308" s="98"/>
      <c r="E308" s="100">
        <f>E309</f>
        <v>5</v>
      </c>
    </row>
    <row r="309" spans="1:5" ht="31.5">
      <c r="A309" s="45" t="s">
        <v>126</v>
      </c>
      <c r="B309" s="98" t="s">
        <v>29</v>
      </c>
      <c r="C309" s="106" t="s">
        <v>179</v>
      </c>
      <c r="D309" s="98" t="s">
        <v>333</v>
      </c>
      <c r="E309" s="100">
        <f>30-25</f>
        <v>5</v>
      </c>
    </row>
    <row r="310" spans="1:5" ht="31.5">
      <c r="A310" s="45" t="s">
        <v>180</v>
      </c>
      <c r="B310" s="98" t="s">
        <v>29</v>
      </c>
      <c r="C310" s="106" t="s">
        <v>181</v>
      </c>
      <c r="D310" s="98"/>
      <c r="E310" s="100">
        <f>E311</f>
        <v>43.1</v>
      </c>
    </row>
    <row r="311" spans="1:5" ht="31.5">
      <c r="A311" s="45" t="s">
        <v>126</v>
      </c>
      <c r="B311" s="98" t="s">
        <v>29</v>
      </c>
      <c r="C311" s="106" t="s">
        <v>181</v>
      </c>
      <c r="D311" s="98" t="s">
        <v>333</v>
      </c>
      <c r="E311" s="100">
        <f>65-21.9</f>
        <v>43.1</v>
      </c>
    </row>
    <row r="312" spans="1:5" ht="15.75">
      <c r="A312" s="101" t="s">
        <v>130</v>
      </c>
      <c r="B312" s="98" t="s">
        <v>29</v>
      </c>
      <c r="C312" s="108" t="s">
        <v>131</v>
      </c>
      <c r="D312" s="98"/>
      <c r="E312" s="100">
        <f>E313</f>
        <v>4750</v>
      </c>
    </row>
    <row r="313" spans="1:5" ht="15.75">
      <c r="A313" s="9" t="s">
        <v>379</v>
      </c>
      <c r="B313" s="124" t="s">
        <v>29</v>
      </c>
      <c r="C313" s="125" t="s">
        <v>382</v>
      </c>
      <c r="D313" s="50"/>
      <c r="E313" s="100">
        <f>E314</f>
        <v>4750</v>
      </c>
    </row>
    <row r="314" spans="1:5" ht="31.5">
      <c r="A314" s="9" t="s">
        <v>378</v>
      </c>
      <c r="B314" s="124" t="s">
        <v>29</v>
      </c>
      <c r="C314" s="125" t="s">
        <v>382</v>
      </c>
      <c r="D314" s="125">
        <v>630</v>
      </c>
      <c r="E314" s="100">
        <f>'Прил.7 Прогр.2014'!E341</f>
        <v>4750</v>
      </c>
    </row>
    <row r="315" spans="1:7" ht="15.75">
      <c r="A315" s="140" t="s">
        <v>368</v>
      </c>
      <c r="B315" s="141"/>
      <c r="C315" s="141"/>
      <c r="D315" s="141"/>
      <c r="E315" s="97">
        <f>E11+E112+E121+E132+E164+E256+E292+E301+E219</f>
        <v>107862.9</v>
      </c>
      <c r="G315" s="138"/>
    </row>
  </sheetData>
  <sheetProtection/>
  <autoFilter ref="A9:E315"/>
  <mergeCells count="11">
    <mergeCell ref="B4:E4"/>
    <mergeCell ref="A7:E7"/>
    <mergeCell ref="A1:E1"/>
    <mergeCell ref="A2:E2"/>
    <mergeCell ref="A3:E3"/>
    <mergeCell ref="A5:E5"/>
    <mergeCell ref="A9:A10"/>
    <mergeCell ref="B9:B10"/>
    <mergeCell ref="C9:C10"/>
    <mergeCell ref="D9:D10"/>
    <mergeCell ref="E9:E10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2015-01-12T12:20:56Z</cp:lastPrinted>
  <dcterms:created xsi:type="dcterms:W3CDTF">2009-12-04T09:22:25Z</dcterms:created>
  <dcterms:modified xsi:type="dcterms:W3CDTF">2015-01-12T12:21:13Z</dcterms:modified>
  <cp:category/>
  <cp:version/>
  <cp:contentType/>
  <cp:contentStatus/>
</cp:coreProperties>
</file>